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0" windowWidth="9270" windowHeight="5925" tabRatio="768"/>
  </bookViews>
  <sheets>
    <sheet name="予材管理シート" sheetId="12" r:id="rId1"/>
    <sheet name="予材管理シート (フォーマット)" sheetId="13" r:id="rId2"/>
  </sheets>
  <definedNames>
    <definedName name="_xlnm._FilterDatabase" localSheetId="0" hidden="1">予材管理シート!$A$21:$V$71</definedName>
    <definedName name="_xlnm._FilterDatabase" localSheetId="1" hidden="1">'予材管理シート (フォーマット)'!$A$21:$V$71</definedName>
    <definedName name="_xlnm.Criteria" localSheetId="0">予材管理シート!$D$8:$J$8</definedName>
    <definedName name="_xlnm.Criteria" localSheetId="1">'予材管理シート (フォーマット)'!$D$8:$J$8</definedName>
    <definedName name="_xlnm.Print_Area" localSheetId="0">予材管理シート!$A$1:$V$81</definedName>
    <definedName name="_xlnm.Print_Area" localSheetId="1">'予材管理シート (フォーマット)'!$A$1:$V$81</definedName>
    <definedName name="扇港電機" localSheetId="0">予材管理シート!#REF!</definedName>
    <definedName name="扇港電機" localSheetId="1">'予材管理シート (フォーマット)'!#REF!</definedName>
    <definedName name="扇港電機">#REF!</definedName>
  </definedNames>
  <calcPr calcId="145621"/>
</workbook>
</file>

<file path=xl/calcChain.xml><?xml version="1.0" encoding="utf-8"?>
<calcChain xmlns="http://schemas.openxmlformats.org/spreadsheetml/2006/main">
  <c r="G8" i="13" l="1"/>
  <c r="C28" i="12" l="1"/>
  <c r="C22" i="12"/>
  <c r="C27" i="12"/>
  <c r="C26" i="12"/>
  <c r="C25" i="12"/>
  <c r="C24" i="12"/>
  <c r="C23" i="12"/>
  <c r="C22" i="13" l="1"/>
  <c r="C23" i="13"/>
  <c r="C24" i="13"/>
  <c r="C25" i="13"/>
  <c r="C26" i="13"/>
  <c r="C27" i="13"/>
  <c r="C28" i="13"/>
  <c r="R75" i="13" l="1"/>
  <c r="R11" i="13" s="1"/>
  <c r="Q75" i="13"/>
  <c r="P75" i="13"/>
  <c r="P11" i="13" s="1"/>
  <c r="O75" i="13"/>
  <c r="O11" i="13" s="1"/>
  <c r="N75" i="13"/>
  <c r="M75" i="13"/>
  <c r="M11" i="13" s="1"/>
  <c r="AG4" i="13" s="1"/>
  <c r="L75" i="13"/>
  <c r="L11" i="13" s="1"/>
  <c r="K75" i="13"/>
  <c r="K11" i="13" s="1"/>
  <c r="J75" i="13"/>
  <c r="J11" i="13" s="1"/>
  <c r="I75" i="13"/>
  <c r="H75" i="13"/>
  <c r="H11" i="13" s="1"/>
  <c r="G75" i="13"/>
  <c r="R74" i="13"/>
  <c r="Q74" i="13"/>
  <c r="P74" i="13"/>
  <c r="O74" i="13"/>
  <c r="N74" i="13"/>
  <c r="M74" i="13"/>
  <c r="L74" i="13"/>
  <c r="K74" i="13"/>
  <c r="J74" i="13"/>
  <c r="I74" i="13"/>
  <c r="H74" i="13"/>
  <c r="G74" i="13"/>
  <c r="R73" i="13"/>
  <c r="R76" i="13" s="1"/>
  <c r="Q73" i="13"/>
  <c r="Q76" i="13" s="1"/>
  <c r="P73" i="13"/>
  <c r="O73" i="13"/>
  <c r="O76" i="13" s="1"/>
  <c r="O77" i="13" s="1"/>
  <c r="N73" i="13"/>
  <c r="N76" i="13" s="1"/>
  <c r="M73" i="13"/>
  <c r="M76" i="13" s="1"/>
  <c r="L73" i="13"/>
  <c r="K73" i="13"/>
  <c r="K76" i="13" s="1"/>
  <c r="K77" i="13" s="1"/>
  <c r="J73" i="13"/>
  <c r="J76" i="13" s="1"/>
  <c r="I73" i="13"/>
  <c r="I76" i="13" s="1"/>
  <c r="H73" i="13"/>
  <c r="G73" i="13"/>
  <c r="S71" i="13"/>
  <c r="C71" i="13"/>
  <c r="S70" i="13"/>
  <c r="C70" i="13"/>
  <c r="S69" i="13"/>
  <c r="C69" i="13"/>
  <c r="S68" i="13"/>
  <c r="C68" i="13"/>
  <c r="S67" i="13"/>
  <c r="C67" i="13"/>
  <c r="S66" i="13"/>
  <c r="C66" i="13"/>
  <c r="S65" i="13"/>
  <c r="C65" i="13"/>
  <c r="S64" i="13"/>
  <c r="C64" i="13"/>
  <c r="S63" i="13"/>
  <c r="C63" i="13"/>
  <c r="S62" i="13"/>
  <c r="C62" i="13"/>
  <c r="S61" i="13"/>
  <c r="C61" i="13"/>
  <c r="S60" i="13"/>
  <c r="C60" i="13"/>
  <c r="S59" i="13"/>
  <c r="C59" i="13"/>
  <c r="S58" i="13"/>
  <c r="C58" i="13"/>
  <c r="S57" i="13"/>
  <c r="C57" i="13"/>
  <c r="S56" i="13"/>
  <c r="C56" i="13"/>
  <c r="S55" i="13"/>
  <c r="C55" i="13"/>
  <c r="S54" i="13"/>
  <c r="C54" i="13"/>
  <c r="S53" i="13"/>
  <c r="C53" i="13"/>
  <c r="S52" i="13"/>
  <c r="C52" i="13"/>
  <c r="S51" i="13"/>
  <c r="C51" i="13"/>
  <c r="S50" i="13"/>
  <c r="C50" i="13"/>
  <c r="S49" i="13"/>
  <c r="C49" i="13"/>
  <c r="S48" i="13"/>
  <c r="C48" i="13"/>
  <c r="S47" i="13"/>
  <c r="C47" i="13"/>
  <c r="S46" i="13"/>
  <c r="C46" i="13"/>
  <c r="S45" i="13"/>
  <c r="C45" i="13"/>
  <c r="S44" i="13"/>
  <c r="C44" i="13"/>
  <c r="S43" i="13"/>
  <c r="C43" i="13"/>
  <c r="S42" i="13"/>
  <c r="C42" i="13"/>
  <c r="S41" i="13"/>
  <c r="C41" i="13"/>
  <c r="S40" i="13"/>
  <c r="C40" i="13"/>
  <c r="S39" i="13"/>
  <c r="C39" i="13"/>
  <c r="S38" i="13"/>
  <c r="C38" i="13"/>
  <c r="S37" i="13"/>
  <c r="C37" i="13"/>
  <c r="S36" i="13"/>
  <c r="C36" i="13"/>
  <c r="S35" i="13"/>
  <c r="C35" i="13"/>
  <c r="S34" i="13"/>
  <c r="C34" i="13"/>
  <c r="AQ4" i="13"/>
  <c r="AR4" i="13" s="1"/>
  <c r="AS4" i="13" s="1"/>
  <c r="AT4" i="13" s="1"/>
  <c r="AU4" i="13" s="1"/>
  <c r="AV4" i="13" s="1"/>
  <c r="AW4" i="13" s="1"/>
  <c r="AX4" i="13" s="1"/>
  <c r="AY4" i="13" s="1"/>
  <c r="AZ4" i="13" s="1"/>
  <c r="BA4" i="13" s="1"/>
  <c r="BB4" i="13" s="1"/>
  <c r="S33" i="13"/>
  <c r="C33" i="13"/>
  <c r="S32" i="13"/>
  <c r="C32" i="13"/>
  <c r="S31" i="13"/>
  <c r="C31" i="13"/>
  <c r="S30" i="13"/>
  <c r="C30" i="13"/>
  <c r="S29" i="13"/>
  <c r="C29" i="13"/>
  <c r="S28" i="13"/>
  <c r="S27" i="13"/>
  <c r="S26" i="13"/>
  <c r="S25" i="13"/>
  <c r="S24" i="13"/>
  <c r="S23" i="13"/>
  <c r="S22" i="13"/>
  <c r="R20" i="13"/>
  <c r="Q20" i="13"/>
  <c r="P20" i="13"/>
  <c r="O20" i="13"/>
  <c r="N20" i="13"/>
  <c r="M20" i="13"/>
  <c r="L20" i="13"/>
  <c r="K20" i="13"/>
  <c r="J20" i="13"/>
  <c r="I20" i="13"/>
  <c r="H20" i="13"/>
  <c r="G20" i="13"/>
  <c r="S15" i="13"/>
  <c r="AA12" i="13" s="1"/>
  <c r="Q11" i="13"/>
  <c r="AK4" i="13" s="1"/>
  <c r="N11" i="13"/>
  <c r="AH5" i="13" s="1"/>
  <c r="I11" i="13"/>
  <c r="AC4" i="13" s="1"/>
  <c r="S10" i="13"/>
  <c r="AA9" i="13" s="1"/>
  <c r="I77" i="13" l="1"/>
  <c r="M77" i="13"/>
  <c r="Q77" i="13"/>
  <c r="O8" i="13"/>
  <c r="J77" i="13"/>
  <c r="N77" i="13"/>
  <c r="R77" i="13"/>
  <c r="AI6" i="13"/>
  <c r="AI4" i="13"/>
  <c r="N8" i="13"/>
  <c r="AD5" i="13"/>
  <c r="AD4" i="13"/>
  <c r="AL5" i="13"/>
  <c r="AL4" i="13"/>
  <c r="AE6" i="13"/>
  <c r="K12" i="13"/>
  <c r="AE4" i="13"/>
  <c r="AE5" i="13"/>
  <c r="S73" i="13"/>
  <c r="S75" i="13"/>
  <c r="G76" i="13"/>
  <c r="G77" i="13" s="1"/>
  <c r="K8" i="13"/>
  <c r="O12" i="13"/>
  <c r="J8" i="13"/>
  <c r="R8" i="13"/>
  <c r="AI5" i="13"/>
  <c r="S74" i="13"/>
  <c r="G11" i="13"/>
  <c r="S11" i="13" s="1"/>
  <c r="S12" i="13" s="1"/>
  <c r="AH4" i="13"/>
  <c r="Q8" i="13"/>
  <c r="I8" i="13"/>
  <c r="M8" i="13"/>
  <c r="AB7" i="13"/>
  <c r="AB6" i="13"/>
  <c r="H12" i="13"/>
  <c r="AB4" i="13"/>
  <c r="AB5" i="13"/>
  <c r="AF7" i="13"/>
  <c r="AF5" i="13"/>
  <c r="AF6" i="13"/>
  <c r="L12" i="13"/>
  <c r="AF4" i="13"/>
  <c r="AJ7" i="13"/>
  <c r="AJ6" i="13"/>
  <c r="P12" i="13"/>
  <c r="AJ4" i="13"/>
  <c r="AJ5" i="13"/>
  <c r="M12" i="13"/>
  <c r="Q12" i="13"/>
  <c r="AC6" i="13"/>
  <c r="AG6" i="13"/>
  <c r="AK6" i="13"/>
  <c r="AD7" i="13"/>
  <c r="AH7" i="13"/>
  <c r="AL7" i="13"/>
  <c r="H76" i="13"/>
  <c r="H77" i="13" s="1"/>
  <c r="L76" i="13"/>
  <c r="L77" i="13" s="1"/>
  <c r="P76" i="13"/>
  <c r="P77" i="13" s="1"/>
  <c r="H8" i="13"/>
  <c r="L8" i="13"/>
  <c r="P8" i="13"/>
  <c r="J12" i="13"/>
  <c r="N12" i="13"/>
  <c r="R12" i="13"/>
  <c r="AC5" i="13"/>
  <c r="AG5" i="13"/>
  <c r="AK5" i="13"/>
  <c r="AD6" i="13"/>
  <c r="AH6" i="13"/>
  <c r="AL6" i="13"/>
  <c r="AE7" i="13"/>
  <c r="AI7" i="13"/>
  <c r="AC7" i="13"/>
  <c r="AG7" i="13"/>
  <c r="AK7" i="13"/>
  <c r="I12" i="13"/>
  <c r="Q75" i="12"/>
  <c r="Q11" i="12"/>
  <c r="P75" i="12"/>
  <c r="P11" i="12"/>
  <c r="H75" i="12"/>
  <c r="I75" i="12"/>
  <c r="J75" i="12"/>
  <c r="J8" i="12"/>
  <c r="K75" i="12"/>
  <c r="L75" i="12"/>
  <c r="M75" i="12"/>
  <c r="N75" i="12"/>
  <c r="N11" i="12"/>
  <c r="O75" i="12"/>
  <c r="R75" i="12"/>
  <c r="G75" i="12"/>
  <c r="G11" i="12"/>
  <c r="H73" i="12"/>
  <c r="H8" i="12"/>
  <c r="H74" i="12"/>
  <c r="I73" i="12"/>
  <c r="I74" i="12"/>
  <c r="J73" i="12"/>
  <c r="J74" i="12"/>
  <c r="K73" i="12"/>
  <c r="K76" i="12"/>
  <c r="K77" i="12"/>
  <c r="K74" i="12"/>
  <c r="L73" i="12"/>
  <c r="L8" i="12"/>
  <c r="L74" i="12"/>
  <c r="M73" i="12"/>
  <c r="M74" i="12"/>
  <c r="N73" i="12"/>
  <c r="N74" i="12"/>
  <c r="O73" i="12"/>
  <c r="O76" i="12"/>
  <c r="O77" i="12"/>
  <c r="O74" i="12"/>
  <c r="P73" i="12"/>
  <c r="P76" i="12"/>
  <c r="P77" i="12"/>
  <c r="P74" i="12"/>
  <c r="Q73" i="12"/>
  <c r="Q74" i="12"/>
  <c r="R73" i="12"/>
  <c r="R8" i="12"/>
  <c r="R74" i="12"/>
  <c r="G73" i="12"/>
  <c r="G76" i="12"/>
  <c r="G74" i="12"/>
  <c r="H20" i="12"/>
  <c r="I20" i="12"/>
  <c r="J20" i="12"/>
  <c r="K20" i="12"/>
  <c r="L20" i="12"/>
  <c r="M20" i="12"/>
  <c r="N20" i="12"/>
  <c r="O20" i="12"/>
  <c r="P20" i="12"/>
  <c r="Q20" i="12"/>
  <c r="R20" i="12"/>
  <c r="G20" i="12"/>
  <c r="H11" i="12"/>
  <c r="AB35" i="12"/>
  <c r="I11" i="12"/>
  <c r="K11" i="12"/>
  <c r="L11" i="12"/>
  <c r="AF35" i="12"/>
  <c r="M11" i="12"/>
  <c r="O11" i="12"/>
  <c r="AI36" i="12"/>
  <c r="R11" i="12"/>
  <c r="AL36" i="12"/>
  <c r="I76" i="12"/>
  <c r="I77" i="12"/>
  <c r="J76" i="12"/>
  <c r="J77" i="12"/>
  <c r="M76" i="12"/>
  <c r="M77" i="12"/>
  <c r="N76" i="12"/>
  <c r="N77" i="12"/>
  <c r="Q76" i="12"/>
  <c r="Q77" i="12"/>
  <c r="C50" i="12"/>
  <c r="C51" i="12"/>
  <c r="C52" i="12"/>
  <c r="C53" i="12"/>
  <c r="C54" i="12"/>
  <c r="C55" i="12"/>
  <c r="C56" i="12"/>
  <c r="C57" i="12"/>
  <c r="C58" i="12"/>
  <c r="C59" i="12"/>
  <c r="C60" i="12"/>
  <c r="C61" i="12"/>
  <c r="C62" i="12"/>
  <c r="C63" i="12"/>
  <c r="C64" i="12"/>
  <c r="C65" i="12"/>
  <c r="C66" i="12"/>
  <c r="C67" i="12"/>
  <c r="C68" i="12"/>
  <c r="C69" i="12"/>
  <c r="C70" i="12"/>
  <c r="C71" i="12"/>
  <c r="C32" i="12"/>
  <c r="C33" i="12"/>
  <c r="C34" i="12"/>
  <c r="C35" i="12"/>
  <c r="C36" i="12"/>
  <c r="C37" i="12"/>
  <c r="C38" i="12"/>
  <c r="C39" i="12"/>
  <c r="C40" i="12"/>
  <c r="C41" i="12"/>
  <c r="C42" i="12"/>
  <c r="C43" i="12"/>
  <c r="C44" i="12"/>
  <c r="C45" i="12"/>
  <c r="C46" i="12"/>
  <c r="C47" i="12"/>
  <c r="C48" i="12"/>
  <c r="C49" i="12"/>
  <c r="C29" i="12"/>
  <c r="C30" i="12"/>
  <c r="C31" i="12"/>
  <c r="G8" i="12"/>
  <c r="I8" i="12"/>
  <c r="K8" i="12"/>
  <c r="Q8" i="12"/>
  <c r="M8" i="12"/>
  <c r="S41" i="12"/>
  <c r="S42" i="12"/>
  <c r="S64" i="12"/>
  <c r="AQ33" i="12"/>
  <c r="AR33" i="12"/>
  <c r="AS33" i="12"/>
  <c r="AT33" i="12"/>
  <c r="AU33" i="12"/>
  <c r="AV33" i="12"/>
  <c r="AW33" i="12"/>
  <c r="AX33" i="12"/>
  <c r="AY33" i="12"/>
  <c r="AZ33" i="12"/>
  <c r="BA33" i="12"/>
  <c r="BB33" i="12"/>
  <c r="S63" i="12"/>
  <c r="S28" i="12"/>
  <c r="S62" i="12"/>
  <c r="S44" i="12"/>
  <c r="S50" i="12"/>
  <c r="S49" i="12"/>
  <c r="S58" i="12"/>
  <c r="S53" i="12"/>
  <c r="S25" i="12"/>
  <c r="S32" i="12"/>
  <c r="S24" i="12"/>
  <c r="S22" i="12"/>
  <c r="S59" i="12"/>
  <c r="S67" i="12"/>
  <c r="S68" i="12"/>
  <c r="S71" i="12"/>
  <c r="S69" i="12"/>
  <c r="S66" i="12"/>
  <c r="S65" i="12"/>
  <c r="S70" i="12"/>
  <c r="S56" i="12"/>
  <c r="S31" i="12"/>
  <c r="S30" i="12"/>
  <c r="S29" i="12"/>
  <c r="S23" i="12"/>
  <c r="S48" i="12"/>
  <c r="S60" i="12"/>
  <c r="S43" i="12"/>
  <c r="S52" i="12"/>
  <c r="S55" i="12"/>
  <c r="S61" i="12"/>
  <c r="S51" i="12"/>
  <c r="S47" i="12"/>
  <c r="S46" i="12"/>
  <c r="S45" i="12"/>
  <c r="S26" i="12"/>
  <c r="S27" i="12"/>
  <c r="S57" i="12"/>
  <c r="S33" i="12"/>
  <c r="S37" i="12"/>
  <c r="S34" i="12"/>
  <c r="S54" i="12"/>
  <c r="S40" i="12"/>
  <c r="S38" i="12"/>
  <c r="S36" i="12"/>
  <c r="S39" i="12"/>
  <c r="S35" i="12"/>
  <c r="S15" i="12"/>
  <c r="S10" i="12"/>
  <c r="AA38" i="12"/>
  <c r="S74" i="12"/>
  <c r="AE36" i="12"/>
  <c r="R12" i="12"/>
  <c r="O12" i="12"/>
  <c r="M12" i="12"/>
  <c r="K12" i="12"/>
  <c r="I12" i="12"/>
  <c r="AA41" i="12"/>
  <c r="AG36" i="12"/>
  <c r="AF36" i="12"/>
  <c r="AC36" i="12"/>
  <c r="AI35" i="12"/>
  <c r="AG35" i="12"/>
  <c r="AE35" i="12"/>
  <c r="AC35" i="12"/>
  <c r="AI34" i="12"/>
  <c r="AG34" i="12"/>
  <c r="AE34" i="12"/>
  <c r="AC34" i="12"/>
  <c r="AI33" i="12"/>
  <c r="AG33" i="12"/>
  <c r="AE33" i="12"/>
  <c r="AC33" i="12"/>
  <c r="AH35" i="12"/>
  <c r="AH34" i="12"/>
  <c r="N12" i="12"/>
  <c r="AH36" i="12"/>
  <c r="AH33" i="12"/>
  <c r="AK33" i="12"/>
  <c r="Q12" i="12"/>
  <c r="AK36" i="12"/>
  <c r="AK35" i="12"/>
  <c r="AK34" i="12"/>
  <c r="AA35" i="12"/>
  <c r="AQ34" i="12"/>
  <c r="AR34" i="12"/>
  <c r="AS34" i="12"/>
  <c r="AT34" i="12"/>
  <c r="AU34" i="12"/>
  <c r="AV34" i="12"/>
  <c r="AW34" i="12"/>
  <c r="AX34" i="12"/>
  <c r="AY34" i="12"/>
  <c r="AZ34" i="12"/>
  <c r="BA34" i="12"/>
  <c r="BB34" i="12"/>
  <c r="AA34" i="12"/>
  <c r="AA33" i="12"/>
  <c r="G12" i="12"/>
  <c r="AA36" i="12"/>
  <c r="G77" i="12"/>
  <c r="P12" i="12"/>
  <c r="AJ35" i="12"/>
  <c r="AJ34" i="12"/>
  <c r="AJ33" i="12"/>
  <c r="AJ36" i="12"/>
  <c r="P8" i="12"/>
  <c r="AL34" i="12"/>
  <c r="AB36" i="12"/>
  <c r="H12" i="12"/>
  <c r="L12" i="12"/>
  <c r="S73" i="12"/>
  <c r="N8" i="12"/>
  <c r="L76" i="12"/>
  <c r="L77" i="12"/>
  <c r="H76" i="12"/>
  <c r="H77" i="12"/>
  <c r="J11" i="12"/>
  <c r="AB33" i="12"/>
  <c r="AF33" i="12"/>
  <c r="AB34" i="12"/>
  <c r="AF34" i="12"/>
  <c r="S75" i="12"/>
  <c r="O8" i="12"/>
  <c r="R76" i="12"/>
  <c r="R77" i="12"/>
  <c r="AL33" i="12"/>
  <c r="AL35" i="12"/>
  <c r="S77" i="12"/>
  <c r="AD33" i="12"/>
  <c r="AD36" i="12"/>
  <c r="AD35" i="12"/>
  <c r="AD34" i="12"/>
  <c r="J12" i="12"/>
  <c r="S76" i="12"/>
  <c r="S11" i="12"/>
  <c r="S12" i="12"/>
  <c r="AA39" i="12"/>
  <c r="AN36" i="12"/>
  <c r="AA40" i="12"/>
  <c r="AN35" i="12"/>
  <c r="AN33" i="12"/>
  <c r="AN34" i="12"/>
  <c r="AA7" i="13" l="1"/>
  <c r="S77" i="13"/>
  <c r="AA6" i="13"/>
  <c r="AA5" i="13"/>
  <c r="AQ5" i="13"/>
  <c r="AR5" i="13" s="1"/>
  <c r="AS5" i="13" s="1"/>
  <c r="AT5" i="13" s="1"/>
  <c r="AU5" i="13" s="1"/>
  <c r="AV5" i="13" s="1"/>
  <c r="AW5" i="13" s="1"/>
  <c r="AX5" i="13" s="1"/>
  <c r="AY5" i="13" s="1"/>
  <c r="AZ5" i="13" s="1"/>
  <c r="BA5" i="13" s="1"/>
  <c r="BB5" i="13" s="1"/>
  <c r="AA4" i="13"/>
  <c r="G12" i="13"/>
  <c r="S76" i="13"/>
  <c r="AA10" i="13"/>
  <c r="AN6" i="13" l="1"/>
  <c r="AN5" i="13"/>
  <c r="AN7" i="13"/>
  <c r="AA11" i="13"/>
  <c r="AN4" i="13"/>
</calcChain>
</file>

<file path=xl/sharedStrings.xml><?xml version="1.0" encoding="utf-8"?>
<sst xmlns="http://schemas.openxmlformats.org/spreadsheetml/2006/main" count="615" uniqueCount="225">
  <si>
    <t>目標超実績</t>
    <rPh sb="0" eb="2">
      <t>モクヒョウ</t>
    </rPh>
    <rPh sb="2" eb="3">
      <t>チョウ</t>
    </rPh>
    <rPh sb="3" eb="5">
      <t>ジッセキ</t>
    </rPh>
    <phoneticPr fontId="2"/>
  </si>
  <si>
    <t>目標不足実績</t>
    <rPh sb="0" eb="2">
      <t>モクヒョウ</t>
    </rPh>
    <rPh sb="2" eb="4">
      <t>フソク</t>
    </rPh>
    <rPh sb="4" eb="6">
      <t>ジッセキ</t>
    </rPh>
    <phoneticPr fontId="2"/>
  </si>
  <si>
    <t>目標超過額</t>
    <rPh sb="0" eb="2">
      <t>モクヒョウ</t>
    </rPh>
    <rPh sb="2" eb="5">
      <t>チョウカガク</t>
    </rPh>
    <phoneticPr fontId="2"/>
  </si>
  <si>
    <t>目標不足額</t>
    <rPh sb="0" eb="2">
      <t>モクヒョウ</t>
    </rPh>
    <rPh sb="2" eb="4">
      <t>フソク</t>
    </rPh>
    <rPh sb="4" eb="5">
      <t>ガク</t>
    </rPh>
    <phoneticPr fontId="2"/>
  </si>
  <si>
    <t>目標合計</t>
    <rPh sb="0" eb="2">
      <t>モクヒョウ</t>
    </rPh>
    <rPh sb="2" eb="4">
      <t>ゴウケイ</t>
    </rPh>
    <phoneticPr fontId="2"/>
  </si>
  <si>
    <t>実績合計</t>
    <rPh sb="0" eb="2">
      <t>ジッセキ</t>
    </rPh>
    <rPh sb="2" eb="4">
      <t>ゴウケイ</t>
    </rPh>
    <phoneticPr fontId="2"/>
  </si>
  <si>
    <t>達成率　合計</t>
    <rPh sb="0" eb="3">
      <t>タッセイリツ</t>
    </rPh>
    <rPh sb="4" eb="6">
      <t>ゴウケイ</t>
    </rPh>
    <phoneticPr fontId="2"/>
  </si>
  <si>
    <t>昨年度実績合計</t>
    <rPh sb="0" eb="3">
      <t>サクネンド</t>
    </rPh>
    <rPh sb="3" eb="5">
      <t>ジッセキ</t>
    </rPh>
    <rPh sb="5" eb="7">
      <t>ゴウケイ</t>
    </rPh>
    <phoneticPr fontId="2"/>
  </si>
  <si>
    <t/>
  </si>
  <si>
    <t>選定理由</t>
    <rPh sb="0" eb="2">
      <t>センテイ</t>
    </rPh>
    <rPh sb="2" eb="4">
      <t>リユウ</t>
    </rPh>
    <phoneticPr fontId="2"/>
  </si>
  <si>
    <t>具体的な活動内容と数値目標</t>
    <rPh sb="0" eb="3">
      <t>グタイテキ</t>
    </rPh>
    <rPh sb="4" eb="6">
      <t>カツドウ</t>
    </rPh>
    <rPh sb="6" eb="8">
      <t>ナイヨウ</t>
    </rPh>
    <rPh sb="9" eb="11">
      <t>スウチ</t>
    </rPh>
    <rPh sb="11" eb="13">
      <t>モクヒョウ</t>
    </rPh>
    <phoneticPr fontId="2"/>
  </si>
  <si>
    <t>予材合計</t>
    <rPh sb="0" eb="1">
      <t>ヨ</t>
    </rPh>
    <rPh sb="1" eb="2">
      <t>ザイ</t>
    </rPh>
    <rPh sb="2" eb="4">
      <t>ゴウケイ</t>
    </rPh>
    <phoneticPr fontId="2"/>
  </si>
  <si>
    <t>確度</t>
    <rPh sb="0" eb="2">
      <t>カクド</t>
    </rPh>
    <phoneticPr fontId="2"/>
  </si>
  <si>
    <t>区分</t>
    <rPh sb="0" eb="2">
      <t>クブン</t>
    </rPh>
    <phoneticPr fontId="2"/>
  </si>
  <si>
    <t>目標</t>
    <rPh sb="0" eb="2">
      <t>モクヒョウ</t>
    </rPh>
    <phoneticPr fontId="2"/>
  </si>
  <si>
    <t>実績</t>
    <rPh sb="0" eb="2">
      <t>ジッセキ</t>
    </rPh>
    <phoneticPr fontId="2"/>
  </si>
  <si>
    <t>達成率</t>
    <rPh sb="0" eb="3">
      <t>タッセイリツ</t>
    </rPh>
    <phoneticPr fontId="2"/>
  </si>
  <si>
    <t>昨年実績</t>
    <rPh sb="0" eb="2">
      <t>サクネン</t>
    </rPh>
    <rPh sb="2" eb="4">
      <t>ジッセキ</t>
    </rPh>
    <phoneticPr fontId="2"/>
  </si>
  <si>
    <t>適正予材規模</t>
    <rPh sb="0" eb="2">
      <t>テキセイ</t>
    </rPh>
    <rPh sb="2" eb="3">
      <t>ヨ</t>
    </rPh>
    <rPh sb="3" eb="4">
      <t>ザイ</t>
    </rPh>
    <rPh sb="4" eb="6">
      <t>キボ</t>
    </rPh>
    <phoneticPr fontId="2"/>
  </si>
  <si>
    <t>※適正予材規模は目標の【２倍】</t>
    <rPh sb="1" eb="3">
      <t>テキセイ</t>
    </rPh>
    <rPh sb="3" eb="4">
      <t>ヨ</t>
    </rPh>
    <rPh sb="4" eb="5">
      <t>ザイ</t>
    </rPh>
    <rPh sb="5" eb="7">
      <t>キボ</t>
    </rPh>
    <rPh sb="8" eb="10">
      <t>モクヒョウ</t>
    </rPh>
    <rPh sb="13" eb="14">
      <t>バイ</t>
    </rPh>
    <phoneticPr fontId="2"/>
  </si>
  <si>
    <t>適正予材規模との差</t>
    <rPh sb="0" eb="2">
      <t>テキセイ</t>
    </rPh>
    <rPh sb="2" eb="3">
      <t>ヨ</t>
    </rPh>
    <rPh sb="3" eb="4">
      <t>ザイ</t>
    </rPh>
    <rPh sb="4" eb="6">
      <t>キボ</t>
    </rPh>
    <rPh sb="8" eb="9">
      <t>サ</t>
    </rPh>
    <phoneticPr fontId="2"/>
  </si>
  <si>
    <t>※予材合計と予材目標との差が「ゼロ」以上になるよう調整する。</t>
    <rPh sb="1" eb="2">
      <t>ヨ</t>
    </rPh>
    <rPh sb="2" eb="3">
      <t>ザイ</t>
    </rPh>
    <rPh sb="3" eb="5">
      <t>ゴウケイ</t>
    </rPh>
    <rPh sb="6" eb="7">
      <t>ヨ</t>
    </rPh>
    <rPh sb="7" eb="8">
      <t>ザイ</t>
    </rPh>
    <rPh sb="8" eb="10">
      <t>モクヒョウ</t>
    </rPh>
    <rPh sb="12" eb="13">
      <t>サ</t>
    </rPh>
    <rPh sb="18" eb="20">
      <t>イジョウ</t>
    </rPh>
    <rPh sb="25" eb="27">
      <t>チョウセイ</t>
    </rPh>
    <phoneticPr fontId="2"/>
  </si>
  <si>
    <t>5月</t>
  </si>
  <si>
    <t>6月</t>
  </si>
  <si>
    <t>7月</t>
  </si>
  <si>
    <t>9月</t>
  </si>
  <si>
    <t>10月</t>
  </si>
  <si>
    <t>11月</t>
  </si>
  <si>
    <t>12月</t>
  </si>
  <si>
    <t>1月</t>
  </si>
  <si>
    <t>2月</t>
  </si>
  <si>
    <t>3月</t>
  </si>
  <si>
    <t>C(白地）予材の合計</t>
    <rPh sb="2" eb="4">
      <t>シラジ</t>
    </rPh>
    <rPh sb="5" eb="6">
      <t>ヨ</t>
    </rPh>
    <rPh sb="6" eb="7">
      <t>ザイ</t>
    </rPh>
    <rPh sb="8" eb="10">
      <t>ゴウケイ</t>
    </rPh>
    <phoneticPr fontId="2"/>
  </si>
  <si>
    <t>B（仕掛り）予材の合計</t>
    <rPh sb="2" eb="4">
      <t>シカ</t>
    </rPh>
    <rPh sb="6" eb="7">
      <t>ヨ</t>
    </rPh>
    <rPh sb="7" eb="8">
      <t>ザイ</t>
    </rPh>
    <rPh sb="9" eb="11">
      <t>ゴウケイ</t>
    </rPh>
    <phoneticPr fontId="2"/>
  </si>
  <si>
    <t>A（見込み）予材の合計</t>
    <rPh sb="2" eb="4">
      <t>ミコ</t>
    </rPh>
    <rPh sb="6" eb="7">
      <t>ヨ</t>
    </rPh>
    <rPh sb="7" eb="8">
      <t>ザイ</t>
    </rPh>
    <rPh sb="9" eb="11">
      <t>ゴウケイ</t>
    </rPh>
    <phoneticPr fontId="2"/>
  </si>
  <si>
    <t>合計</t>
    <rPh sb="0" eb="2">
      <t>ゴウケイ</t>
    </rPh>
    <phoneticPr fontId="2"/>
  </si>
  <si>
    <t>データ更新日</t>
    <rPh sb="3" eb="6">
      <t>コウシンビ</t>
    </rPh>
    <phoneticPr fontId="2"/>
  </si>
  <si>
    <t>Index</t>
    <phoneticPr fontId="2"/>
  </si>
  <si>
    <t>※随時、更新日を入力してください。</t>
    <rPh sb="1" eb="3">
      <t>ズイジ</t>
    </rPh>
    <rPh sb="4" eb="7">
      <t>コウシンビ</t>
    </rPh>
    <rPh sb="8" eb="10">
      <t>ニュウリョク</t>
    </rPh>
    <phoneticPr fontId="2"/>
  </si>
  <si>
    <t>対象名（顧客・商材・キャンペーン名）：ＣＳ</t>
    <rPh sb="0" eb="2">
      <t>タイショウ</t>
    </rPh>
    <rPh sb="2" eb="3">
      <t>メイ</t>
    </rPh>
    <rPh sb="4" eb="6">
      <t>コキャク</t>
    </rPh>
    <rPh sb="7" eb="9">
      <t>ショウザイ</t>
    </rPh>
    <rPh sb="16" eb="17">
      <t>メイ</t>
    </rPh>
    <phoneticPr fontId="2"/>
  </si>
  <si>
    <t>C 白地 （アイデア・決意表明）</t>
    <rPh sb="11" eb="13">
      <t>ケツイ</t>
    </rPh>
    <rPh sb="13" eb="15">
      <t>ヒョウメイ</t>
    </rPh>
    <phoneticPr fontId="2"/>
  </si>
  <si>
    <t>既存</t>
  </si>
  <si>
    <t>予材名：ＢＳ</t>
    <rPh sb="0" eb="2">
      <t>ヨザイ</t>
    </rPh>
    <rPh sb="2" eb="3">
      <t>メイ</t>
    </rPh>
    <phoneticPr fontId="2"/>
  </si>
  <si>
    <t>目標累計</t>
    <rPh sb="0" eb="2">
      <t>モクヒョウ</t>
    </rPh>
    <rPh sb="2" eb="4">
      <t>ルイケイ</t>
    </rPh>
    <phoneticPr fontId="2"/>
  </si>
  <si>
    <t>実績累計</t>
    <rPh sb="0" eb="2">
      <t>ジッセキ</t>
    </rPh>
    <rPh sb="2" eb="4">
      <t>ルイケイ</t>
    </rPh>
    <phoneticPr fontId="2"/>
  </si>
  <si>
    <t>A 見込み （予測・決定）</t>
  </si>
  <si>
    <t>B 仕掛り （具体化・検討中）</t>
  </si>
  <si>
    <t>主力得意先</t>
    <rPh sb="0" eb="2">
      <t>シュリョク</t>
    </rPh>
    <rPh sb="2" eb="5">
      <t>トクイサキ</t>
    </rPh>
    <phoneticPr fontId="2"/>
  </si>
  <si>
    <t>C 白地 （アイデア・決意表明）</t>
  </si>
  <si>
    <t>決算特別企画</t>
    <rPh sb="0" eb="2">
      <t>ケッサン</t>
    </rPh>
    <rPh sb="2" eb="4">
      <t>トクベツ</t>
    </rPh>
    <rPh sb="4" eb="6">
      <t>キカク</t>
    </rPh>
    <phoneticPr fontId="2"/>
  </si>
  <si>
    <t>新商品カタログによる売上</t>
    <rPh sb="0" eb="3">
      <t>シンショウヒン</t>
    </rPh>
    <rPh sb="10" eb="12">
      <t>ウリアゲ</t>
    </rPh>
    <phoneticPr fontId="2"/>
  </si>
  <si>
    <t>全得意先</t>
    <rPh sb="0" eb="1">
      <t>ゼン</t>
    </rPh>
    <rPh sb="1" eb="4">
      <t>トクイサキ</t>
    </rPh>
    <phoneticPr fontId="2"/>
  </si>
  <si>
    <t>別注什器</t>
    <rPh sb="0" eb="2">
      <t>ベッチュウ</t>
    </rPh>
    <rPh sb="2" eb="4">
      <t>ジュウキ</t>
    </rPh>
    <phoneticPr fontId="2"/>
  </si>
  <si>
    <t>新規</t>
  </si>
  <si>
    <t>新規販売店</t>
    <rPh sb="0" eb="2">
      <t>シンキ</t>
    </rPh>
    <rPh sb="2" eb="5">
      <t>ハンバイテン</t>
    </rPh>
    <phoneticPr fontId="2"/>
  </si>
  <si>
    <t>新規口座登録</t>
    <rPh sb="0" eb="2">
      <t>シンキ</t>
    </rPh>
    <rPh sb="2" eb="4">
      <t>コウザ</t>
    </rPh>
    <rPh sb="4" eb="6">
      <t>トウロク</t>
    </rPh>
    <phoneticPr fontId="2"/>
  </si>
  <si>
    <t>現状の新規顧客ではボリュームがないため更に開拓必要　</t>
    <rPh sb="0" eb="2">
      <t>ゲンジョウ</t>
    </rPh>
    <rPh sb="3" eb="5">
      <t>シンキ</t>
    </rPh>
    <rPh sb="5" eb="7">
      <t>コキャク</t>
    </rPh>
    <rPh sb="19" eb="20">
      <t>サラ</t>
    </rPh>
    <rPh sb="21" eb="23">
      <t>カイタク</t>
    </rPh>
    <rPh sb="23" eb="25">
      <t>ヒツヨウ</t>
    </rPh>
    <phoneticPr fontId="2"/>
  </si>
  <si>
    <r>
      <t>5社の新規顧客の獲得(月</t>
    </r>
    <r>
      <rPr>
        <sz val="11"/>
        <rFont val="ＭＳ Ｐゴシック"/>
        <family val="3"/>
        <charset val="128"/>
      </rPr>
      <t>100万ぐらいの規模）</t>
    </r>
    <rPh sb="1" eb="2">
      <t>シャ</t>
    </rPh>
    <rPh sb="3" eb="5">
      <t>シンキ</t>
    </rPh>
    <rPh sb="5" eb="7">
      <t>コキャク</t>
    </rPh>
    <rPh sb="8" eb="10">
      <t>カクトク</t>
    </rPh>
    <rPh sb="11" eb="12">
      <t>ツキ</t>
    </rPh>
    <rPh sb="15" eb="16">
      <t>マン</t>
    </rPh>
    <rPh sb="20" eb="22">
      <t>キボ</t>
    </rPh>
    <phoneticPr fontId="2"/>
  </si>
  <si>
    <t>休眠</t>
  </si>
  <si>
    <t>休眠販売店</t>
    <rPh sb="0" eb="2">
      <t>キュウミン</t>
    </rPh>
    <rPh sb="2" eb="5">
      <t>ハンバイテン</t>
    </rPh>
    <phoneticPr fontId="2"/>
  </si>
  <si>
    <t>現状は売上が少ないが、会社の内容もよく伸びしろはやり方次第では十分あると考えられる。</t>
    <rPh sb="0" eb="2">
      <t>ゲンジョウ</t>
    </rPh>
    <rPh sb="3" eb="5">
      <t>ウリアゲ</t>
    </rPh>
    <rPh sb="6" eb="7">
      <t>スク</t>
    </rPh>
    <rPh sb="11" eb="13">
      <t>カイシャ</t>
    </rPh>
    <rPh sb="14" eb="16">
      <t>ナイヨウ</t>
    </rPh>
    <rPh sb="19" eb="20">
      <t>ノ</t>
    </rPh>
    <rPh sb="26" eb="27">
      <t>カタ</t>
    </rPh>
    <rPh sb="27" eb="29">
      <t>シダイ</t>
    </rPh>
    <rPh sb="31" eb="33">
      <t>ジュウブン</t>
    </rPh>
    <rPh sb="36" eb="37">
      <t>カンガ</t>
    </rPh>
    <phoneticPr fontId="2"/>
  </si>
  <si>
    <t>3社にターゲットを絞り訪店回数を増やす。</t>
    <rPh sb="1" eb="2">
      <t>シャ</t>
    </rPh>
    <rPh sb="9" eb="10">
      <t>シボ</t>
    </rPh>
    <rPh sb="11" eb="12">
      <t>ホウ</t>
    </rPh>
    <rPh sb="12" eb="13">
      <t>テン</t>
    </rPh>
    <rPh sb="13" eb="15">
      <t>カイスウ</t>
    </rPh>
    <rPh sb="16" eb="17">
      <t>フ</t>
    </rPh>
    <phoneticPr fontId="2"/>
  </si>
  <si>
    <r>
      <t>1月中にショールームの展示をして、</t>
    </r>
    <r>
      <rPr>
        <sz val="11"/>
        <rFont val="ＭＳ Ｐゴシック"/>
        <family val="3"/>
        <charset val="128"/>
      </rPr>
      <t>月に2社以上の、販売店の集客を計る。</t>
    </r>
    <rPh sb="1" eb="2">
      <t>ツキ</t>
    </rPh>
    <rPh sb="2" eb="3">
      <t>ジュウ</t>
    </rPh>
    <rPh sb="11" eb="13">
      <t>テンジ</t>
    </rPh>
    <rPh sb="17" eb="18">
      <t>ツキ</t>
    </rPh>
    <rPh sb="20" eb="21">
      <t>シャ</t>
    </rPh>
    <rPh sb="21" eb="23">
      <t>イジョウ</t>
    </rPh>
    <rPh sb="25" eb="28">
      <t>ハンバイテン</t>
    </rPh>
    <rPh sb="29" eb="31">
      <t>シュウキャク</t>
    </rPh>
    <rPh sb="32" eb="33">
      <t>ハカ</t>
    </rPh>
    <phoneticPr fontId="2"/>
  </si>
  <si>
    <t>CT-501＊150台</t>
    <rPh sb="10" eb="11">
      <t>ダイ</t>
    </rPh>
    <phoneticPr fontId="2"/>
  </si>
  <si>
    <t>5社のターゲット店に絞りPR活動をする。</t>
    <rPh sb="1" eb="2">
      <t>シャ</t>
    </rPh>
    <rPh sb="8" eb="9">
      <t>テン</t>
    </rPh>
    <rPh sb="10" eb="11">
      <t>シボ</t>
    </rPh>
    <rPh sb="14" eb="16">
      <t>カツドウ</t>
    </rPh>
    <phoneticPr fontId="2"/>
  </si>
  <si>
    <t>需要が見込める商品である。</t>
    <rPh sb="0" eb="2">
      <t>ジュヨウ</t>
    </rPh>
    <rPh sb="3" eb="5">
      <t>ミコ</t>
    </rPh>
    <rPh sb="7" eb="8">
      <t>ショウ</t>
    </rPh>
    <rPh sb="8" eb="9">
      <t>ヒン</t>
    </rPh>
    <phoneticPr fontId="2"/>
  </si>
  <si>
    <r>
      <t>P</t>
    </r>
    <r>
      <rPr>
        <sz val="11"/>
        <rFont val="ＭＳ Ｐゴシック"/>
        <family val="3"/>
        <charset val="128"/>
      </rPr>
      <t>Rする販売店を増やす。</t>
    </r>
    <rPh sb="4" eb="7">
      <t>ハンバイテン</t>
    </rPh>
    <rPh sb="8" eb="9">
      <t>フ</t>
    </rPh>
    <phoneticPr fontId="2"/>
  </si>
  <si>
    <t>総合カタログ以外で年の途中に、新商品のカタログを出すの初めてで、期待できる。</t>
    <rPh sb="0" eb="2">
      <t>ソウゴウ</t>
    </rPh>
    <rPh sb="6" eb="8">
      <t>イガイ</t>
    </rPh>
    <rPh sb="9" eb="10">
      <t>ネン</t>
    </rPh>
    <rPh sb="11" eb="13">
      <t>トチュウ</t>
    </rPh>
    <rPh sb="15" eb="18">
      <t>シンショウヒン</t>
    </rPh>
    <rPh sb="24" eb="25">
      <t>ダ</t>
    </rPh>
    <rPh sb="27" eb="28">
      <t>ハジ</t>
    </rPh>
    <rPh sb="32" eb="34">
      <t>キタイ</t>
    </rPh>
    <phoneticPr fontId="2"/>
  </si>
  <si>
    <r>
      <t>全販売店に洩れなくP</t>
    </r>
    <r>
      <rPr>
        <sz val="11"/>
        <rFont val="ＭＳ Ｐゴシック"/>
        <family val="3"/>
        <charset val="128"/>
      </rPr>
      <t>Rする。</t>
    </r>
    <rPh sb="0" eb="1">
      <t>ゼン</t>
    </rPh>
    <rPh sb="1" eb="4">
      <t>ハンバイテン</t>
    </rPh>
    <rPh sb="5" eb="6">
      <t>モ</t>
    </rPh>
    <phoneticPr fontId="2"/>
  </si>
  <si>
    <t>3社にターゲットを絞り攻める。</t>
    <rPh sb="1" eb="2">
      <t>シャ</t>
    </rPh>
    <rPh sb="9" eb="10">
      <t>シボ</t>
    </rPh>
    <rPh sb="11" eb="12">
      <t>セ</t>
    </rPh>
    <phoneticPr fontId="2"/>
  </si>
  <si>
    <t>何らかのアクションを起こさなければ現状打破出来ない。</t>
    <rPh sb="0" eb="1">
      <t>ナン</t>
    </rPh>
    <rPh sb="10" eb="11">
      <t>オ</t>
    </rPh>
    <rPh sb="17" eb="19">
      <t>ゲンジョウ</t>
    </rPh>
    <rPh sb="19" eb="21">
      <t>ダハ</t>
    </rPh>
    <rPh sb="21" eb="23">
      <t>デキ</t>
    </rPh>
    <phoneticPr fontId="2"/>
  </si>
  <si>
    <t>決算を迎えての最後のグループの企画にて案件を取り込む。</t>
    <rPh sb="0" eb="2">
      <t>ケッサン</t>
    </rPh>
    <rPh sb="3" eb="4">
      <t>ムカ</t>
    </rPh>
    <rPh sb="7" eb="9">
      <t>サイゴ</t>
    </rPh>
    <rPh sb="15" eb="17">
      <t>キカク</t>
    </rPh>
    <rPh sb="19" eb="21">
      <t>アンケン</t>
    </rPh>
    <rPh sb="22" eb="23">
      <t>ト</t>
    </rPh>
    <rPh sb="24" eb="25">
      <t>コ</t>
    </rPh>
    <phoneticPr fontId="2"/>
  </si>
  <si>
    <t>7件エントリーにて5000(千円）の目標</t>
    <rPh sb="1" eb="2">
      <t>ケン</t>
    </rPh>
    <rPh sb="14" eb="16">
      <t>センエン</t>
    </rPh>
    <rPh sb="18" eb="20">
      <t>モクヒョウ</t>
    </rPh>
    <phoneticPr fontId="2"/>
  </si>
  <si>
    <r>
      <t>1</t>
    </r>
    <r>
      <rPr>
        <sz val="11"/>
        <rFont val="ＭＳ Ｐゴシック"/>
        <family val="3"/>
        <charset val="128"/>
      </rPr>
      <t>0件エントリーにて10000(千円）の目標</t>
    </r>
    <rPh sb="2" eb="3">
      <t>ケン</t>
    </rPh>
    <rPh sb="16" eb="18">
      <t>センエン</t>
    </rPh>
    <rPh sb="20" eb="22">
      <t>モクヒョウ</t>
    </rPh>
    <phoneticPr fontId="2"/>
  </si>
  <si>
    <t>リース・レンタル業の顧客を持つ得意先</t>
    <rPh sb="8" eb="9">
      <t>ギョウ</t>
    </rPh>
    <rPh sb="10" eb="12">
      <t>コキャク</t>
    </rPh>
    <rPh sb="13" eb="14">
      <t>モ</t>
    </rPh>
    <rPh sb="15" eb="18">
      <t>トクイサキ</t>
    </rPh>
    <phoneticPr fontId="2"/>
  </si>
  <si>
    <t>別注提案をして付加価値をアピールすれば見込みがある。</t>
    <rPh sb="0" eb="2">
      <t>ベッチュウ</t>
    </rPh>
    <rPh sb="2" eb="4">
      <t>テイアン</t>
    </rPh>
    <rPh sb="7" eb="9">
      <t>フカ</t>
    </rPh>
    <rPh sb="9" eb="11">
      <t>カチ</t>
    </rPh>
    <rPh sb="19" eb="21">
      <t>ミコ</t>
    </rPh>
    <phoneticPr fontId="2"/>
  </si>
  <si>
    <t>付加価値のある提案をする。</t>
    <rPh sb="0" eb="2">
      <t>フカ</t>
    </rPh>
    <rPh sb="2" eb="4">
      <t>カチ</t>
    </rPh>
    <rPh sb="7" eb="9">
      <t>テイアン</t>
    </rPh>
    <phoneticPr fontId="2"/>
  </si>
  <si>
    <t>輸入商品の別注対応</t>
    <rPh sb="0" eb="2">
      <t>ユニュウ</t>
    </rPh>
    <rPh sb="2" eb="4">
      <t>ショウヒン</t>
    </rPh>
    <rPh sb="5" eb="7">
      <t>ベッチュウ</t>
    </rPh>
    <rPh sb="7" eb="9">
      <t>タイオウ</t>
    </rPh>
    <phoneticPr fontId="2"/>
  </si>
  <si>
    <t>カタログ新掲載品効果</t>
    <rPh sb="4" eb="5">
      <t>シン</t>
    </rPh>
    <rPh sb="5" eb="7">
      <t>ケイサイ</t>
    </rPh>
    <rPh sb="7" eb="8">
      <t>ヒン</t>
    </rPh>
    <rPh sb="8" eb="10">
      <t>コウカ</t>
    </rPh>
    <phoneticPr fontId="2"/>
  </si>
  <si>
    <t>体制が整えばすぐに行動に移る。</t>
    <rPh sb="0" eb="2">
      <t>タイセイ</t>
    </rPh>
    <rPh sb="3" eb="4">
      <t>トトノ</t>
    </rPh>
    <rPh sb="9" eb="11">
      <t>コウドウ</t>
    </rPh>
    <rPh sb="12" eb="13">
      <t>ウツ</t>
    </rPh>
    <phoneticPr fontId="2"/>
  </si>
  <si>
    <t>案件の獲得</t>
    <rPh sb="0" eb="2">
      <t>アンケン</t>
    </rPh>
    <rPh sb="3" eb="5">
      <t>カクトク</t>
    </rPh>
    <phoneticPr fontId="2"/>
  </si>
  <si>
    <t>営業の人数も多く案件も抱えている。</t>
    <rPh sb="0" eb="2">
      <t>エイギョウ</t>
    </rPh>
    <rPh sb="3" eb="5">
      <t>ニンズウ</t>
    </rPh>
    <rPh sb="6" eb="7">
      <t>オオ</t>
    </rPh>
    <rPh sb="8" eb="10">
      <t>アンケン</t>
    </rPh>
    <rPh sb="11" eb="12">
      <t>カカ</t>
    </rPh>
    <phoneticPr fontId="2"/>
  </si>
  <si>
    <t>最低月1回の訪店と、オリジナル企画の提案</t>
    <rPh sb="0" eb="2">
      <t>サイテイ</t>
    </rPh>
    <rPh sb="2" eb="3">
      <t>ツキ</t>
    </rPh>
    <rPh sb="4" eb="5">
      <t>カイ</t>
    </rPh>
    <rPh sb="6" eb="7">
      <t>ホウ</t>
    </rPh>
    <rPh sb="7" eb="8">
      <t>テン</t>
    </rPh>
    <rPh sb="15" eb="17">
      <t>キカク</t>
    </rPh>
    <rPh sb="18" eb="20">
      <t>テイアン</t>
    </rPh>
    <phoneticPr fontId="2"/>
  </si>
  <si>
    <t>各支店の訪店回数を増やす。</t>
    <rPh sb="0" eb="1">
      <t>カク</t>
    </rPh>
    <rPh sb="1" eb="3">
      <t>シテン</t>
    </rPh>
    <rPh sb="4" eb="5">
      <t>ホウ</t>
    </rPh>
    <rPh sb="5" eb="6">
      <t>テン</t>
    </rPh>
    <rPh sb="6" eb="8">
      <t>カイスウ</t>
    </rPh>
    <rPh sb="9" eb="10">
      <t>フ</t>
    </rPh>
    <phoneticPr fontId="2"/>
  </si>
  <si>
    <t>オリジナル商品</t>
    <rPh sb="5" eb="6">
      <t>ショウ</t>
    </rPh>
    <rPh sb="6" eb="7">
      <t>ヒン</t>
    </rPh>
    <phoneticPr fontId="2"/>
  </si>
  <si>
    <t>お客の希望する商品を立ち上げてオリジナルでやれば、先方も責任を持ってやってもらえる。</t>
    <rPh sb="1" eb="2">
      <t>キャク</t>
    </rPh>
    <rPh sb="3" eb="5">
      <t>キボウ</t>
    </rPh>
    <rPh sb="7" eb="8">
      <t>ショウ</t>
    </rPh>
    <rPh sb="8" eb="9">
      <t>ヒン</t>
    </rPh>
    <rPh sb="10" eb="11">
      <t>タ</t>
    </rPh>
    <rPh sb="12" eb="13">
      <t>ア</t>
    </rPh>
    <rPh sb="25" eb="27">
      <t>センポウ</t>
    </rPh>
    <rPh sb="28" eb="30">
      <t>セキニン</t>
    </rPh>
    <rPh sb="31" eb="32">
      <t>モ</t>
    </rPh>
    <phoneticPr fontId="2"/>
  </si>
  <si>
    <t>価格が安く対応出来る国内工場をさがす。</t>
    <rPh sb="0" eb="2">
      <t>カカク</t>
    </rPh>
    <rPh sb="3" eb="4">
      <t>ヤス</t>
    </rPh>
    <rPh sb="5" eb="7">
      <t>タイオウ</t>
    </rPh>
    <rPh sb="7" eb="9">
      <t>デキ</t>
    </rPh>
    <rPh sb="10" eb="12">
      <t>コクナイ</t>
    </rPh>
    <rPh sb="12" eb="14">
      <t>コウジョウ</t>
    </rPh>
    <phoneticPr fontId="2"/>
  </si>
  <si>
    <t>得意先と打ち合わせをして、商品を立ち上げれば売れる商品ができる。</t>
    <rPh sb="0" eb="3">
      <t>トクイサキ</t>
    </rPh>
    <rPh sb="4" eb="5">
      <t>ウ</t>
    </rPh>
    <rPh sb="6" eb="7">
      <t>ア</t>
    </rPh>
    <rPh sb="13" eb="14">
      <t>ショウ</t>
    </rPh>
    <rPh sb="14" eb="15">
      <t>ヒン</t>
    </rPh>
    <rPh sb="16" eb="17">
      <t>タ</t>
    </rPh>
    <rPh sb="18" eb="19">
      <t>ア</t>
    </rPh>
    <rPh sb="22" eb="23">
      <t>ウ</t>
    </rPh>
    <rPh sb="25" eb="26">
      <t>ショウ</t>
    </rPh>
    <rPh sb="26" eb="27">
      <t>ヒン</t>
    </rPh>
    <phoneticPr fontId="2"/>
  </si>
  <si>
    <t>情報収集を蜜にする。　そして商品を立ち上げていく。</t>
    <rPh sb="0" eb="2">
      <t>ジョウホウ</t>
    </rPh>
    <rPh sb="2" eb="4">
      <t>シュウシュウ</t>
    </rPh>
    <rPh sb="5" eb="6">
      <t>ミツ</t>
    </rPh>
    <rPh sb="14" eb="15">
      <t>ショウ</t>
    </rPh>
    <rPh sb="15" eb="16">
      <t>ヒン</t>
    </rPh>
    <rPh sb="17" eb="18">
      <t>タ</t>
    </rPh>
    <rPh sb="19" eb="20">
      <t>ア</t>
    </rPh>
    <phoneticPr fontId="2"/>
  </si>
  <si>
    <t>スポット商材</t>
    <rPh sb="4" eb="6">
      <t>ショウザイ</t>
    </rPh>
    <phoneticPr fontId="2"/>
  </si>
  <si>
    <t>販売力はあるのでカタログ通販以外でも売上は見込める。</t>
    <rPh sb="0" eb="2">
      <t>ハンバイ</t>
    </rPh>
    <rPh sb="2" eb="3">
      <t>リョク</t>
    </rPh>
    <rPh sb="12" eb="14">
      <t>ツウハン</t>
    </rPh>
    <rPh sb="14" eb="16">
      <t>イガイ</t>
    </rPh>
    <rPh sb="18" eb="20">
      <t>ウリアゲ</t>
    </rPh>
    <rPh sb="21" eb="23">
      <t>ミコ</t>
    </rPh>
    <phoneticPr fontId="2"/>
  </si>
  <si>
    <t>特価商材などの提案。</t>
    <rPh sb="0" eb="2">
      <t>トッカ</t>
    </rPh>
    <rPh sb="2" eb="4">
      <t>ショウザイ</t>
    </rPh>
    <rPh sb="7" eb="9">
      <t>テイアン</t>
    </rPh>
    <phoneticPr fontId="2"/>
  </si>
  <si>
    <t>年初セール</t>
    <rPh sb="0" eb="2">
      <t>ネンショ</t>
    </rPh>
    <phoneticPr fontId="2"/>
  </si>
  <si>
    <t>年初に弾みをつける為に必要。</t>
    <rPh sb="0" eb="2">
      <t>ネンショ</t>
    </rPh>
    <rPh sb="3" eb="4">
      <t>ハズ</t>
    </rPh>
    <rPh sb="9" eb="10">
      <t>タメ</t>
    </rPh>
    <rPh sb="11" eb="13">
      <t>ヒツヨウ</t>
    </rPh>
    <phoneticPr fontId="2"/>
  </si>
  <si>
    <t>在庫過多の商材にて企画提案。</t>
    <rPh sb="0" eb="2">
      <t>ザイコ</t>
    </rPh>
    <rPh sb="2" eb="4">
      <t>カタ</t>
    </rPh>
    <rPh sb="5" eb="7">
      <t>ショウザイ</t>
    </rPh>
    <rPh sb="9" eb="11">
      <t>キカク</t>
    </rPh>
    <rPh sb="11" eb="13">
      <t>テイアン</t>
    </rPh>
    <phoneticPr fontId="2"/>
  </si>
  <si>
    <t>備品一式</t>
    <rPh sb="0" eb="2">
      <t>ビヒン</t>
    </rPh>
    <rPh sb="2" eb="4">
      <t>イッシキ</t>
    </rPh>
    <phoneticPr fontId="2"/>
  </si>
  <si>
    <t>綿密な打ち合わせのもと立ち上げていく。</t>
    <rPh sb="0" eb="2">
      <t>メンミツ</t>
    </rPh>
    <rPh sb="3" eb="4">
      <t>ウ</t>
    </rPh>
    <rPh sb="5" eb="6">
      <t>ア</t>
    </rPh>
    <rPh sb="11" eb="12">
      <t>タ</t>
    </rPh>
    <rPh sb="13" eb="14">
      <t>ア</t>
    </rPh>
    <phoneticPr fontId="2"/>
  </si>
  <si>
    <t>フォロー
モレフラグ</t>
    <phoneticPr fontId="2"/>
  </si>
  <si>
    <t>白地・仕掛 必要達成率</t>
    <rPh sb="0" eb="2">
      <t>シラジ</t>
    </rPh>
    <rPh sb="3" eb="5">
      <t>シカカリ</t>
    </rPh>
    <rPh sb="6" eb="8">
      <t>ヒツヨウ</t>
    </rPh>
    <rPh sb="8" eb="11">
      <t>タッセイリツ</t>
    </rPh>
    <phoneticPr fontId="2"/>
  </si>
  <si>
    <t>（単位：千円）</t>
    <phoneticPr fontId="2"/>
  </si>
  <si>
    <t>01</t>
    <phoneticPr fontId="2"/>
  </si>
  <si>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</si>
  <si>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</si>
  <si>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</si>
  <si>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</si>
  <si>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</si>
  <si>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</si>
  <si>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</si>
  <si>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</si>
  <si>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</si>
  <si>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</si>
  <si>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</si>
  <si>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</si>
  <si>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</si>
  <si>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</si>
  <si>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</si>
  <si>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</si>
  <si>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</si>
  <si>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</si>
  <si>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</si>
  <si>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</si>
  <si>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</si>
  <si>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</si>
  <si>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</si>
  <si>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</si>
  <si>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</si>
  <si>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</si>
  <si>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</si>
  <si>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</si>
  <si>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</si>
  <si>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</si>
  <si>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</si>
  <si>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</si>
  <si>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</si>
  <si>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</si>
  <si>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</si>
  <si>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</si>
  <si>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</si>
  <si>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</si>
  <si>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</si>
  <si>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</si>
  <si>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</si>
  <si>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</si>
  <si>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</si>
  <si>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</si>
  <si>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</si>
  <si>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</si>
  <si>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</si>
  <si>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</si>
  <si>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</si>
  <si>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次回活動
予定日</t>
    <phoneticPr fontId="2"/>
  </si>
  <si>
    <t>氏名 ： 【　　　　　　 ○山太郎　　　　　】</t>
    <rPh sb="0" eb="1">
      <t>シ</t>
    </rPh>
    <rPh sb="1" eb="2">
      <t>メイ</t>
    </rPh>
    <rPh sb="14" eb="15">
      <t>ヤマ</t>
    </rPh>
    <rPh sb="15" eb="17">
      <t>タロウ</t>
    </rPh>
    <phoneticPr fontId="2"/>
  </si>
  <si>
    <t>A工業</t>
    <phoneticPr fontId="2"/>
  </si>
  <si>
    <t>A工業東京</t>
    <rPh sb="3" eb="5">
      <t>トウキョウ</t>
    </rPh>
    <phoneticPr fontId="2"/>
  </si>
  <si>
    <t>BC株式会社</t>
  </si>
  <si>
    <t>BC株式会社東京</t>
    <rPh sb="6" eb="8">
      <t>トウキョウ</t>
    </rPh>
    <phoneticPr fontId="2"/>
  </si>
  <si>
    <t>BC株式会社中四国</t>
    <rPh sb="6" eb="8">
      <t>ナカシ</t>
    </rPh>
    <rPh sb="8" eb="9">
      <t>コク</t>
    </rPh>
    <phoneticPr fontId="2"/>
  </si>
  <si>
    <t>BC株式会社埼玉　</t>
    <rPh sb="6" eb="8">
      <t>サイタマ</t>
    </rPh>
    <phoneticPr fontId="2"/>
  </si>
  <si>
    <t>BC株式会社仙台　</t>
    <rPh sb="6" eb="8">
      <t>センダイ</t>
    </rPh>
    <phoneticPr fontId="2"/>
  </si>
  <si>
    <t>BC株式会社札幌</t>
    <rPh sb="6" eb="8">
      <t>サッポロ</t>
    </rPh>
    <phoneticPr fontId="2"/>
  </si>
  <si>
    <t>BC株式会社高松</t>
    <rPh sb="6" eb="8">
      <t>タカマツ</t>
    </rPh>
    <phoneticPr fontId="2"/>
  </si>
  <si>
    <t>AAビジネス社</t>
  </si>
  <si>
    <t>C建設</t>
  </si>
  <si>
    <t>AB電機</t>
  </si>
  <si>
    <t>AB電機</t>
    <phoneticPr fontId="2"/>
  </si>
  <si>
    <t>C株式会社名古屋</t>
    <rPh sb="5" eb="8">
      <t>ナゴヤ</t>
    </rPh>
    <phoneticPr fontId="2"/>
  </si>
  <si>
    <t>C株式会社</t>
  </si>
  <si>
    <t>C株式会社関東</t>
    <rPh sb="5" eb="7">
      <t>カントウ</t>
    </rPh>
    <phoneticPr fontId="2"/>
  </si>
  <si>
    <t>A電機</t>
  </si>
  <si>
    <t>ABCカンパニー</t>
    <phoneticPr fontId="2"/>
  </si>
  <si>
    <t>AC設計東京</t>
    <rPh sb="4" eb="6">
      <t>トウキョウ</t>
    </rPh>
    <phoneticPr fontId="2"/>
  </si>
  <si>
    <t>AC設計</t>
  </si>
  <si>
    <t>AC設計　本社</t>
    <rPh sb="5" eb="7">
      <t>ホンシャ</t>
    </rPh>
    <phoneticPr fontId="2"/>
  </si>
  <si>
    <t>CC興産株式会社</t>
  </si>
  <si>
    <t>AB商事</t>
  </si>
  <si>
    <t>Aサービス</t>
    <phoneticPr fontId="2"/>
  </si>
  <si>
    <t>ABCシステム</t>
    <phoneticPr fontId="2"/>
  </si>
  <si>
    <t>CC興産株式会社</t>
    <phoneticPr fontId="2"/>
  </si>
  <si>
    <t>A電機</t>
    <phoneticPr fontId="2"/>
  </si>
  <si>
    <t>C株式会社大阪　スペース事業部</t>
    <rPh sb="1" eb="5">
      <t>カブ</t>
    </rPh>
    <rPh sb="5" eb="7">
      <t>オオサカ</t>
    </rPh>
    <rPh sb="12" eb="14">
      <t>ジギョウ</t>
    </rPh>
    <rPh sb="14" eb="15">
      <t>ブ</t>
    </rPh>
    <phoneticPr fontId="2"/>
  </si>
  <si>
    <t>C株式会社</t>
    <rPh sb="1" eb="5">
      <t>カブ</t>
    </rPh>
    <phoneticPr fontId="2"/>
  </si>
  <si>
    <t>B商社</t>
    <rPh sb="1" eb="3">
      <t>ショウシャ</t>
    </rPh>
    <phoneticPr fontId="2"/>
  </si>
  <si>
    <t>営業立ち上げのA商品</t>
    <rPh sb="0" eb="2">
      <t>エイギョウ</t>
    </rPh>
    <rPh sb="2" eb="3">
      <t>タ</t>
    </rPh>
    <rPh sb="4" eb="5">
      <t>ア</t>
    </rPh>
    <phoneticPr fontId="2"/>
  </si>
  <si>
    <t>A商品専用ショールーム</t>
    <rPh sb="3" eb="5">
      <t>センヨウ</t>
    </rPh>
    <phoneticPr fontId="2"/>
  </si>
  <si>
    <t>別注B商品（国産）</t>
    <rPh sb="0" eb="2">
      <t>ベッチュウ</t>
    </rPh>
    <rPh sb="3" eb="5">
      <t>ショウヒン</t>
    </rPh>
    <rPh sb="6" eb="8">
      <t>コクサン</t>
    </rPh>
    <phoneticPr fontId="2"/>
  </si>
  <si>
    <t>A商品</t>
    <rPh sb="1" eb="3">
      <t>ショウヒン</t>
    </rPh>
    <phoneticPr fontId="2"/>
  </si>
  <si>
    <t>50周年記念企画</t>
    <rPh sb="2" eb="4">
      <t>シュウネン</t>
    </rPh>
    <rPh sb="4" eb="6">
      <t>キネン</t>
    </rPh>
    <rPh sb="6" eb="8">
      <t>キカク</t>
    </rPh>
    <phoneticPr fontId="2"/>
  </si>
  <si>
    <t>B商品新モデルの売上</t>
    <rPh sb="1" eb="3">
      <t>ショウヒン</t>
    </rPh>
    <rPh sb="3" eb="4">
      <t>シン</t>
    </rPh>
    <rPh sb="8" eb="10">
      <t>ウリアゲ</t>
    </rPh>
    <phoneticPr fontId="2"/>
  </si>
  <si>
    <t>新製品CCパネル</t>
    <rPh sb="0" eb="1">
      <t>シン</t>
    </rPh>
    <rPh sb="1" eb="3">
      <t>セイヒン</t>
    </rPh>
    <phoneticPr fontId="2"/>
  </si>
  <si>
    <t>AA-１１１拡販</t>
    <rPh sb="6" eb="8">
      <t>カクハン</t>
    </rPh>
    <phoneticPr fontId="2"/>
  </si>
  <si>
    <t>C商品</t>
    <rPh sb="1" eb="3">
      <t>ショウヒン</t>
    </rPh>
    <phoneticPr fontId="2"/>
  </si>
  <si>
    <t>D商品一式</t>
    <rPh sb="1" eb="3">
      <t>ショウヒン</t>
    </rPh>
    <rPh sb="3" eb="5">
      <t>イッシキ</t>
    </rPh>
    <phoneticPr fontId="2"/>
  </si>
  <si>
    <t>AA-555別張り*172台</t>
    <rPh sb="6" eb="7">
      <t>ベツ</t>
    </rPh>
    <rPh sb="7" eb="8">
      <t>バ</t>
    </rPh>
    <rPh sb="13" eb="14">
      <t>ダイ</t>
    </rPh>
    <phoneticPr fontId="2"/>
  </si>
  <si>
    <t>別注B商品　コンテナ売り</t>
    <rPh sb="0" eb="2">
      <t>ベッチュウ</t>
    </rPh>
    <rPh sb="3" eb="5">
      <t>ショウヒン</t>
    </rPh>
    <rPh sb="10" eb="11">
      <t>ウ</t>
    </rPh>
    <phoneticPr fontId="2"/>
  </si>
  <si>
    <t>A商品、C商品どれか250台</t>
    <rPh sb="1" eb="3">
      <t>ショウヒン</t>
    </rPh>
    <rPh sb="5" eb="7">
      <t>ショウヒン</t>
    </rPh>
    <rPh sb="13" eb="14">
      <t>ダイ</t>
    </rPh>
    <phoneticPr fontId="2"/>
  </si>
  <si>
    <t>AB-2222</t>
    <phoneticPr fontId="2"/>
  </si>
  <si>
    <t>A商品の新カタログによる売上(新掲載品92点）</t>
    <rPh sb="1" eb="3">
      <t>ショウヒン</t>
    </rPh>
    <rPh sb="4" eb="5">
      <t>シン</t>
    </rPh>
    <rPh sb="12" eb="14">
      <t>ウリアゲ</t>
    </rPh>
    <rPh sb="15" eb="16">
      <t>シン</t>
    </rPh>
    <rPh sb="16" eb="18">
      <t>ケイサイ</t>
    </rPh>
    <rPh sb="18" eb="19">
      <t>ヒン</t>
    </rPh>
    <rPh sb="21" eb="22">
      <t>テン</t>
    </rPh>
    <phoneticPr fontId="2"/>
  </si>
  <si>
    <t>B商品売上</t>
    <rPh sb="1" eb="3">
      <t>ショウヒン</t>
    </rPh>
    <rPh sb="3" eb="5">
      <t>ウリアゲ</t>
    </rPh>
    <phoneticPr fontId="2"/>
  </si>
  <si>
    <t>A商品*168台</t>
    <rPh sb="1" eb="3">
      <t>ショウヒン</t>
    </rPh>
    <rPh sb="7" eb="8">
      <t>ダイ</t>
    </rPh>
    <phoneticPr fontId="2"/>
  </si>
  <si>
    <t>C商品　コンテナ売り</t>
    <rPh sb="1" eb="3">
      <t>ショウヒン</t>
    </rPh>
    <rPh sb="8" eb="9">
      <t>ウ</t>
    </rPh>
    <phoneticPr fontId="2"/>
  </si>
  <si>
    <t>AA-333*105台　他備品一式</t>
    <rPh sb="10" eb="11">
      <t>ダイ</t>
    </rPh>
    <rPh sb="12" eb="13">
      <t>ホカ</t>
    </rPh>
    <rPh sb="13" eb="15">
      <t>ビヒン</t>
    </rPh>
    <rPh sb="15" eb="17">
      <t>イッシキ</t>
    </rPh>
    <phoneticPr fontId="2"/>
  </si>
  <si>
    <t>E商品*180台　　E商品*500台</t>
    <rPh sb="1" eb="3">
      <t>ショウヒン</t>
    </rPh>
    <rPh sb="7" eb="8">
      <t>ダイ</t>
    </rPh>
    <rPh sb="11" eb="13">
      <t>ショウヒン</t>
    </rPh>
    <rPh sb="17" eb="18">
      <t>ダイ</t>
    </rPh>
    <phoneticPr fontId="2"/>
  </si>
  <si>
    <t>B商品別張り*150台</t>
    <rPh sb="1" eb="3">
      <t>ショウヒン</t>
    </rPh>
    <rPh sb="3" eb="4">
      <t>ベツ</t>
    </rPh>
    <rPh sb="4" eb="5">
      <t>バ</t>
    </rPh>
    <rPh sb="10" eb="11">
      <t>ダイ</t>
    </rPh>
    <phoneticPr fontId="2"/>
  </si>
  <si>
    <t>BBB-1111,D-2222各91台</t>
    <rPh sb="15" eb="16">
      <t>カク</t>
    </rPh>
    <rPh sb="18" eb="19">
      <t>ダイ</t>
    </rPh>
    <phoneticPr fontId="2"/>
  </si>
  <si>
    <t>A商品、B商品、D商品、F商品の内どれか40台</t>
    <rPh sb="1" eb="3">
      <t>ショウヒン</t>
    </rPh>
    <rPh sb="5" eb="7">
      <t>ショウヒン</t>
    </rPh>
    <rPh sb="9" eb="11">
      <t>ショウヒン</t>
    </rPh>
    <rPh sb="13" eb="15">
      <t>ショウヒン</t>
    </rPh>
    <rPh sb="16" eb="17">
      <t>ウチ</t>
    </rPh>
    <rPh sb="22" eb="23">
      <t>ダイ</t>
    </rPh>
    <phoneticPr fontId="2"/>
  </si>
  <si>
    <t>久々のAの新商品で、売らなければならない。</t>
    <rPh sb="0" eb="2">
      <t>ヒサビサ</t>
    </rPh>
    <rPh sb="5" eb="8">
      <t>シンショウヒン</t>
    </rPh>
    <rPh sb="10" eb="11">
      <t>ウ</t>
    </rPh>
    <phoneticPr fontId="2"/>
  </si>
  <si>
    <t>A商品の仕入先が廃業のため、代行輸入にて売上確保。その他販売店にも拡販。</t>
    <rPh sb="4" eb="6">
      <t>シイレ</t>
    </rPh>
    <rPh sb="6" eb="7">
      <t>サキ</t>
    </rPh>
    <rPh sb="8" eb="10">
      <t>ハイギョウ</t>
    </rPh>
    <rPh sb="14" eb="16">
      <t>ダイコウ</t>
    </rPh>
    <rPh sb="16" eb="18">
      <t>ユニュウ</t>
    </rPh>
    <rPh sb="20" eb="22">
      <t>ウリアゲ</t>
    </rPh>
    <rPh sb="22" eb="24">
      <t>カクホ</t>
    </rPh>
    <rPh sb="27" eb="28">
      <t>タ</t>
    </rPh>
    <rPh sb="28" eb="31">
      <t>ハンバイテン</t>
    </rPh>
    <rPh sb="33" eb="35">
      <t>カクハン</t>
    </rPh>
    <phoneticPr fontId="2"/>
  </si>
  <si>
    <t>B商品の別注の要望が多いので何とかすればものになる。</t>
    <rPh sb="4" eb="6">
      <t>ベッチュウ</t>
    </rPh>
    <rPh sb="7" eb="9">
      <t>ヨウボウ</t>
    </rPh>
    <rPh sb="10" eb="11">
      <t>オオ</t>
    </rPh>
    <rPh sb="14" eb="15">
      <t>ナン</t>
    </rPh>
    <phoneticPr fontId="2"/>
  </si>
  <si>
    <t>現状のC商品シリーズでは、品質と価格面で厳しいが，その点をクリアーしたものであれば売上が見込める</t>
    <rPh sb="0" eb="2">
      <t>ゲンジョウ</t>
    </rPh>
    <rPh sb="13" eb="15">
      <t>ヒンシツ</t>
    </rPh>
    <rPh sb="16" eb="18">
      <t>カカク</t>
    </rPh>
    <rPh sb="18" eb="19">
      <t>メン</t>
    </rPh>
    <rPh sb="20" eb="21">
      <t>キビ</t>
    </rPh>
    <rPh sb="27" eb="28">
      <t>テン</t>
    </rPh>
    <rPh sb="41" eb="43">
      <t>ウリアゲ</t>
    </rPh>
    <rPh sb="44" eb="46">
      <t>ミコ</t>
    </rPh>
    <phoneticPr fontId="2"/>
  </si>
  <si>
    <t>本社は自社カタログの販売が主だが、東京はABC社のカタログで拡販してもらえる可能性あり</t>
    <rPh sb="0" eb="2">
      <t>ホンシャ</t>
    </rPh>
    <rPh sb="3" eb="5">
      <t>ジシャ</t>
    </rPh>
    <rPh sb="10" eb="12">
      <t>ハンバイ</t>
    </rPh>
    <rPh sb="13" eb="14">
      <t>オモ</t>
    </rPh>
    <rPh sb="17" eb="19">
      <t>トウキョウ</t>
    </rPh>
    <rPh sb="30" eb="32">
      <t>カクハン</t>
    </rPh>
    <rPh sb="38" eb="41">
      <t>カノウセイ</t>
    </rPh>
    <phoneticPr fontId="2"/>
  </si>
  <si>
    <t>まず、体制づくりを整える。</t>
    <rPh sb="3" eb="5">
      <t>タイセイ</t>
    </rPh>
    <rPh sb="9" eb="10">
      <t>トトノ</t>
    </rPh>
    <phoneticPr fontId="2"/>
  </si>
  <si>
    <t>BD商品*50枚　CD商品*100個</t>
    <rPh sb="2" eb="4">
      <t>ショウヒン</t>
    </rPh>
    <rPh sb="7" eb="8">
      <t>マイ</t>
    </rPh>
    <rPh sb="11" eb="13">
      <t>ショウヒン</t>
    </rPh>
    <rPh sb="17" eb="18">
      <t>コ</t>
    </rPh>
    <phoneticPr fontId="2"/>
  </si>
  <si>
    <t>AA-111、BB-222、CC-333、DD-444、各40台</t>
    <rPh sb="28" eb="29">
      <t>カク</t>
    </rPh>
    <rPh sb="31" eb="32">
      <t>ダイ</t>
    </rPh>
    <phoneticPr fontId="2"/>
  </si>
  <si>
    <t>AA-111*50台　　別注CC-333兼用タイプ*10台　</t>
    <rPh sb="9" eb="10">
      <t>ダイ</t>
    </rPh>
    <rPh sb="12" eb="14">
      <t>ベッチュウ</t>
    </rPh>
    <rPh sb="20" eb="22">
      <t>ケンヨウ</t>
    </rPh>
    <rPh sb="28" eb="29">
      <t>ダイ</t>
    </rPh>
    <phoneticPr fontId="2"/>
  </si>
  <si>
    <t>DD-444*89台案件</t>
    <rPh sb="9" eb="10">
      <t>ダイ</t>
    </rPh>
    <rPh sb="10" eb="12">
      <t>アンケン</t>
    </rPh>
    <phoneticPr fontId="2"/>
  </si>
  <si>
    <t>BB-222</t>
  </si>
  <si>
    <t>BB-222完成品＊150台</t>
    <rPh sb="6" eb="9">
      <t>カンセイヒン</t>
    </rPh>
    <rPh sb="13" eb="14">
      <t>ダイ</t>
    </rPh>
    <phoneticPr fontId="2"/>
  </si>
  <si>
    <t>BB-222*400台</t>
    <rPh sb="10" eb="11">
      <t>ダイ</t>
    </rPh>
    <phoneticPr fontId="2"/>
  </si>
  <si>
    <t>AAA-111各50台</t>
    <rPh sb="7" eb="8">
      <t>カク</t>
    </rPh>
    <rPh sb="10" eb="11">
      <t>ダイ</t>
    </rPh>
    <phoneticPr fontId="2"/>
  </si>
  <si>
    <t>4月</t>
    <rPh sb="1" eb="2">
      <t>ガツ</t>
    </rPh>
    <phoneticPr fontId="2"/>
  </si>
  <si>
    <t>8月</t>
  </si>
  <si>
    <r>
      <t>現状、ショールームにA商品がないため現物を見て</t>
    </r>
    <r>
      <rPr>
        <sz val="11"/>
        <rFont val="ＭＳ Ｐゴシック"/>
        <family val="3"/>
        <charset val="128"/>
      </rPr>
      <t>もらう事によって、注文にこぎつける。</t>
    </r>
    <rPh sb="0" eb="2">
      <t>ゲンジョウ</t>
    </rPh>
    <rPh sb="11" eb="12">
      <t>ショウ</t>
    </rPh>
    <rPh sb="12" eb="13">
      <t>ヒン</t>
    </rPh>
    <rPh sb="18" eb="20">
      <t>ゲンブツ</t>
    </rPh>
    <rPh sb="21" eb="22">
      <t>ミ</t>
    </rPh>
    <rPh sb="26" eb="27">
      <t>コト</t>
    </rPh>
    <rPh sb="32" eb="34">
      <t>チュウモン</t>
    </rPh>
    <phoneticPr fontId="2"/>
  </si>
  <si>
    <t>輸入商品の別注の案件もあるが、現状では対応が遅いので、体制づくりをする。</t>
    <rPh sb="0" eb="2">
      <t>ユニュウ</t>
    </rPh>
    <rPh sb="2" eb="3">
      <t>ショウ</t>
    </rPh>
    <rPh sb="3" eb="4">
      <t>ヒン</t>
    </rPh>
    <rPh sb="5" eb="7">
      <t>ベッチュウ</t>
    </rPh>
    <rPh sb="8" eb="10">
      <t>アンケン</t>
    </rPh>
    <rPh sb="15" eb="17">
      <t>ゲンジョウ</t>
    </rPh>
    <rPh sb="19" eb="21">
      <t>タイオウ</t>
    </rPh>
    <rPh sb="22" eb="23">
      <t>オソ</t>
    </rPh>
    <rPh sb="27" eb="29">
      <t>タイセイ</t>
    </rPh>
    <phoneticPr fontId="2"/>
  </si>
  <si>
    <t>6月</t>
    <rPh sb="1" eb="2">
      <t>ガツ</t>
    </rPh>
    <phoneticPr fontId="2"/>
  </si>
  <si>
    <t>【  株式会社○■△　予材管理シート 】</t>
    <rPh sb="3" eb="7">
      <t>カブ</t>
    </rPh>
    <rPh sb="11" eb="12">
      <t>ヨ</t>
    </rPh>
    <rPh sb="12" eb="13">
      <t>ザイ</t>
    </rPh>
    <rPh sb="13" eb="15">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</si>
</sst>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 * #,##0_ ;_ * &quot;△&quot;#,##0_ ;_ * &quot;-&quot;_ ;_ @_ "/>
    <numFmt numFmtId="177" formatCode="0.0%"/>
    <numFmt numFmtId="178" formatCode="#,##0_ "/>
    <numFmt numFmtId="179" formatCode="m&quot;月&quot;d&quot;日&quot;;@"/>
    <numFmt numFmtId="180" formatCode="0&quot;日&quot;&quot;経&quot;&quot;過&quot;"/>
    <numFmt numFmtId="181" formatCode="#,##0_);[Red]\(#,##0\)"/>
    <numFmt numFmtId="182" formatCode="#,##0_ ;[Red]\-#,##0\ "/>
    <numFmt numFmtId="183" formatCode="yyyy&quot;年&quot;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u/>
      <sz val="8.25"/>
      <color indexed="12"/>
      <name val="ＭＳ Ｐゴシック"/>
      <family val="3"/>
      <charset val="128"/>
    </font>
    <font>
      <sz val="12"/>
      <name val="ＭＳ Ｐゴシック"/>
      <family val="3"/>
      <charset val="128"/>
    </font>
    <font>
      <sz val="12"/>
      <color indexed="10"/>
      <name val="ＭＳ Ｐゴシック"/>
      <family val="3"/>
      <charset val="128"/>
    </font>
    <font>
      <sz val="16"/>
      <name val="ＭＳ Ｐゴシック"/>
      <family val="3"/>
      <charset val="128"/>
    </font>
    <font>
      <sz val="14"/>
      <name val="ＭＳ Ｐゴシック"/>
      <family val="3"/>
      <charset val="128"/>
    </font>
    <font>
      <b/>
      <sz val="12"/>
      <name val="ＭＳ Ｐゴシック"/>
      <family val="3"/>
      <charset val="128"/>
    </font>
    <font>
      <b/>
      <u/>
      <sz val="16"/>
      <name val="ＭＳ Ｐゴシック"/>
      <family val="3"/>
      <charset val="128"/>
    </font>
    <font>
      <sz val="11"/>
      <color indexed="9"/>
      <name val="ＭＳ Ｐゴシック"/>
      <family val="3"/>
      <charset val="128"/>
    </font>
    <font>
      <sz val="11"/>
      <name val="ＭＳ Ｐゴシック"/>
      <family val="3"/>
      <charset val="128"/>
    </font>
    <font>
      <sz val="12"/>
      <color indexed="9"/>
      <name val="ＭＳ Ｐゴシック"/>
      <family val="3"/>
      <charset val="128"/>
    </font>
    <font>
      <sz val="10"/>
      <name val="ＭＳ Ｐゴシック"/>
      <family val="3"/>
      <charset val="128"/>
    </font>
    <font>
      <b/>
      <sz val="12"/>
      <color indexed="9"/>
      <name val="ＭＳ Ｐゴシック"/>
      <family val="3"/>
      <charset val="128"/>
    </font>
    <font>
      <b/>
      <sz val="9"/>
      <color indexed="9"/>
      <name val="ＭＳ Ｐゴシック"/>
      <family val="3"/>
      <charset val="128"/>
    </font>
    <font>
      <sz val="14"/>
      <color indexed="60"/>
      <name val="ＭＳ Ｐゴシック"/>
      <family val="3"/>
      <charset val="128"/>
    </font>
    <font>
      <sz val="16"/>
      <color indexed="60"/>
      <name val="ＭＳ Ｐゴシック"/>
      <family val="3"/>
      <charset val="128"/>
    </font>
    <font>
      <sz val="12.5"/>
      <name val="ＭＳ Ｐゴシック"/>
      <family val="3"/>
      <charset val="128"/>
    </font>
    <font>
      <b/>
      <sz val="12.5"/>
      <name val="ＭＳ Ｐゴシック"/>
      <family val="3"/>
      <charset val="128"/>
    </font>
    <font>
      <sz val="12"/>
      <color indexed="42"/>
      <name val="ＭＳ Ｐゴシック"/>
      <family val="3"/>
      <charset val="128"/>
    </font>
    <font>
      <b/>
      <sz val="12.5"/>
      <color indexed="10"/>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18"/>
        <bgColor indexed="64"/>
      </patternFill>
    </fill>
    <fill>
      <patternFill patternType="solid">
        <fgColor indexed="13"/>
        <bgColor indexed="64"/>
      </patternFill>
    </fill>
    <fill>
      <patternFill patternType="solid">
        <fgColor indexed="43"/>
        <bgColor indexed="64"/>
      </patternFill>
    </fill>
    <fill>
      <patternFill patternType="solid">
        <fgColor indexed="48"/>
        <bgColor indexed="64"/>
      </patternFill>
    </fill>
    <fill>
      <patternFill patternType="solid">
        <fgColor indexed="47"/>
        <bgColor indexed="64"/>
      </patternFill>
    </fill>
    <fill>
      <patternFill patternType="solid">
        <fgColor indexed="54"/>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s>
  <cellStyleXfs count="4">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alignment vertical="center"/>
    </xf>
  </cellStyleXfs>
  <cellXfs count="111">
    <xf numFmtId="0" fontId="0" fillId="0" borderId="0" xfId="0"/>
    <xf numFmtId="0" fontId="0" fillId="0" borderId="0" xfId="0" applyProtection="1">
      <protection locked="0"/>
    </xf>
    <xf numFmtId="0" fontId="0" fillId="0" borderId="0" xfId="0" applyAlignment="1" applyProtection="1">
      <alignment vertical="center"/>
      <protection locked="0"/>
    </xf>
    <xf numFmtId="176" fontId="3" fillId="0" borderId="0" xfId="0" applyNumberFormat="1" applyFont="1" applyFill="1" applyBorder="1" applyProtection="1">
      <protection locked="0"/>
    </xf>
    <xf numFmtId="176" fontId="3" fillId="0" borderId="0" xfId="0" applyNumberFormat="1" applyFont="1" applyFill="1" applyBorder="1" applyAlignment="1" applyProtection="1">
      <alignment horizontal="center"/>
      <protection locked="0"/>
    </xf>
    <xf numFmtId="0" fontId="3" fillId="0" borderId="0" xfId="0" applyFont="1" applyBorder="1" applyAlignment="1" applyProtection="1">
      <alignment horizontal="left" vertical="center" wrapText="1"/>
      <protection locked="0"/>
    </xf>
    <xf numFmtId="0" fontId="4" fillId="0" borderId="0" xfId="0" applyFont="1" applyAlignment="1" applyProtection="1">
      <alignment horizontal="right"/>
      <protection locked="0"/>
    </xf>
    <xf numFmtId="0" fontId="1" fillId="0" borderId="0" xfId="0" applyFont="1" applyFill="1" applyAlignment="1" applyProtection="1">
      <alignment horizontal="left"/>
      <protection locked="0"/>
    </xf>
    <xf numFmtId="0" fontId="1" fillId="0" borderId="1"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0" xfId="0" applyFont="1" applyProtection="1">
      <protection locked="0"/>
    </xf>
    <xf numFmtId="0" fontId="3" fillId="0" borderId="2" xfId="0" applyFont="1" applyFill="1" applyBorder="1" applyAlignment="1" applyProtection="1">
      <alignment horizontal="center" vertical="center"/>
      <protection locked="0"/>
    </xf>
    <xf numFmtId="0" fontId="0" fillId="0" borderId="0" xfId="0" applyAlignment="1" applyProtection="1">
      <alignment horizontal="right"/>
      <protection locked="0"/>
    </xf>
    <xf numFmtId="0" fontId="3" fillId="0" borderId="0" xfId="0" applyFont="1" applyBorder="1" applyProtection="1">
      <protection locked="0"/>
    </xf>
    <xf numFmtId="178" fontId="5" fillId="0" borderId="0" xfId="0" applyNumberFormat="1" applyFont="1" applyFill="1" applyBorder="1" applyAlignment="1" applyProtection="1">
      <protection locked="0"/>
    </xf>
    <xf numFmtId="0" fontId="0" fillId="0" borderId="0" xfId="0" applyAlignment="1" applyProtection="1">
      <protection locked="0"/>
    </xf>
    <xf numFmtId="0" fontId="10" fillId="0" borderId="0" xfId="0" applyFont="1" applyAlignment="1" applyProtection="1">
      <alignment horizontal="right" vertical="center"/>
      <protection locked="0"/>
    </xf>
    <xf numFmtId="0" fontId="1" fillId="0" borderId="3" xfId="0" applyFont="1" applyFill="1" applyBorder="1" applyAlignment="1" applyProtection="1">
      <alignment horizontal="left" vertical="center"/>
      <protection locked="0"/>
    </xf>
    <xf numFmtId="177" fontId="8" fillId="0" borderId="0" xfId="0" applyNumberFormat="1" applyFont="1" applyFill="1" applyBorder="1" applyAlignment="1" applyProtection="1">
      <alignment vertical="center"/>
      <protection locked="0"/>
    </xf>
    <xf numFmtId="0" fontId="7" fillId="0" borderId="0" xfId="0" applyFont="1" applyAlignment="1" applyProtection="1">
      <alignment horizontal="left"/>
      <protection locked="0"/>
    </xf>
    <xf numFmtId="0" fontId="3" fillId="0" borderId="0" xfId="0" applyFont="1" applyAlignment="1" applyProtection="1">
      <protection locked="0"/>
    </xf>
    <xf numFmtId="0" fontId="1" fillId="0" borderId="0" xfId="0" applyFont="1" applyAlignment="1" applyProtection="1">
      <protection locked="0"/>
    </xf>
    <xf numFmtId="0" fontId="1" fillId="0" borderId="0" xfId="0" applyFont="1" applyAlignment="1" applyProtection="1">
      <alignment horizontal="right"/>
      <protection locked="0"/>
    </xf>
    <xf numFmtId="0" fontId="1" fillId="0" borderId="0" xfId="0" applyFont="1" applyProtection="1">
      <protection locked="0"/>
    </xf>
    <xf numFmtId="0" fontId="13"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0" xfId="0" applyFont="1" applyProtection="1">
      <protection locked="0"/>
    </xf>
    <xf numFmtId="0" fontId="3" fillId="0" borderId="0" xfId="0" applyFont="1" applyAlignment="1" applyProtection="1">
      <alignment horizontal="right"/>
      <protection locked="0"/>
    </xf>
    <xf numFmtId="14" fontId="10" fillId="0" borderId="0" xfId="0" applyNumberFormat="1" applyFont="1" applyAlignment="1" applyProtection="1">
      <alignment horizontal="right"/>
      <protection locked="0"/>
    </xf>
    <xf numFmtId="0" fontId="7" fillId="0" borderId="0" xfId="0" applyFont="1" applyFill="1" applyBorder="1" applyAlignment="1" applyProtection="1">
      <alignment horizontal="center" vertical="center"/>
      <protection locked="0"/>
    </xf>
    <xf numFmtId="181" fontId="11" fillId="2" borderId="4" xfId="0" applyNumberFormat="1" applyFont="1" applyFill="1" applyBorder="1" applyAlignment="1" applyProtection="1">
      <alignment horizontal="right"/>
    </xf>
    <xf numFmtId="0" fontId="15" fillId="3" borderId="5" xfId="0" applyFont="1" applyFill="1" applyBorder="1" applyAlignment="1" applyProtection="1">
      <alignment horizontal="left" vertical="center"/>
      <protection locked="0"/>
    </xf>
    <xf numFmtId="181" fontId="11" fillId="2" borderId="6" xfId="0" applyNumberFormat="1" applyFont="1" applyFill="1" applyBorder="1" applyAlignment="1" applyProtection="1">
      <alignment horizontal="right"/>
    </xf>
    <xf numFmtId="0" fontId="7" fillId="4" borderId="6" xfId="0" applyFont="1" applyFill="1" applyBorder="1" applyAlignment="1" applyProtection="1">
      <alignment horizontal="left" vertical="center"/>
      <protection locked="0"/>
    </xf>
    <xf numFmtId="0" fontId="0" fillId="0" borderId="0" xfId="0" applyAlignment="1">
      <alignment horizontal="center" vertical="center"/>
    </xf>
    <xf numFmtId="178" fontId="0" fillId="0" borderId="0" xfId="0" applyNumberFormat="1" applyBorder="1"/>
    <xf numFmtId="38" fontId="0" fillId="0" borderId="0" xfId="0" applyNumberFormat="1"/>
    <xf numFmtId="9" fontId="0" fillId="0" borderId="0" xfId="0" applyNumberFormat="1"/>
    <xf numFmtId="0" fontId="0" fillId="0" borderId="5" xfId="0" applyBorder="1" applyProtection="1">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5" borderId="7" xfId="0" applyFont="1" applyFill="1" applyBorder="1" applyAlignment="1" applyProtection="1">
      <alignment horizontal="left" vertical="center"/>
      <protection locked="0"/>
    </xf>
    <xf numFmtId="178" fontId="11" fillId="2" borderId="1" xfId="0" applyNumberFormat="1" applyFont="1" applyFill="1" applyBorder="1" applyAlignment="1" applyProtection="1">
      <alignment horizontal="right" vertical="center" wrapText="1" shrinkToFit="1"/>
      <protection locked="0"/>
    </xf>
    <xf numFmtId="0" fontId="15" fillId="6" borderId="6" xfId="0" applyFont="1" applyFill="1" applyBorder="1" applyAlignment="1" applyProtection="1">
      <alignment horizontal="left" vertical="center"/>
      <protection locked="0"/>
    </xf>
    <xf numFmtId="0" fontId="7" fillId="7" borderId="6" xfId="0" applyFont="1" applyFill="1" applyBorder="1" applyAlignment="1" applyProtection="1">
      <alignment horizontal="left" vertical="center"/>
      <protection locked="0"/>
    </xf>
    <xf numFmtId="178" fontId="11" fillId="4" borderId="1" xfId="0" applyNumberFormat="1" applyFont="1" applyFill="1" applyBorder="1" applyAlignment="1" applyProtection="1">
      <alignment horizontal="right" vertical="center" wrapText="1" shrinkToFit="1"/>
      <protection locked="0"/>
    </xf>
    <xf numFmtId="178" fontId="11" fillId="7" borderId="1" xfId="0" applyNumberFormat="1" applyFont="1" applyFill="1" applyBorder="1" applyAlignment="1" applyProtection="1">
      <alignment horizontal="right" vertical="center" wrapText="1" shrinkToFit="1"/>
      <protection locked="0"/>
    </xf>
    <xf numFmtId="0" fontId="17" fillId="8" borderId="4" xfId="0"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wrapText="1" shrinkToFit="1"/>
      <protection locked="0"/>
    </xf>
    <xf numFmtId="182" fontId="0" fillId="0" borderId="0" xfId="0" applyNumberFormat="1" applyProtection="1">
      <protection locked="0"/>
    </xf>
    <xf numFmtId="178" fontId="0" fillId="0" borderId="0" xfId="0" applyNumberFormat="1" applyProtection="1">
      <protection locked="0"/>
    </xf>
    <xf numFmtId="178" fontId="3" fillId="0" borderId="0" xfId="0" applyNumberFormat="1" applyFont="1" applyFill="1" applyBorder="1" applyAlignment="1" applyProtection="1">
      <alignment horizontal="center"/>
      <protection locked="0"/>
    </xf>
    <xf numFmtId="0" fontId="0" fillId="0" borderId="0" xfId="0" applyBorder="1" applyProtection="1">
      <protection locked="0"/>
    </xf>
    <xf numFmtId="0" fontId="19" fillId="0" borderId="0" xfId="0" applyFont="1" applyAlignment="1" applyProtection="1">
      <alignment horizontal="right"/>
      <protection locked="0"/>
    </xf>
    <xf numFmtId="177" fontId="20" fillId="0" borderId="0" xfId="0" applyNumberFormat="1" applyFont="1" applyAlignment="1" applyProtection="1">
      <alignment horizontal="right"/>
      <protection locked="0"/>
    </xf>
    <xf numFmtId="0" fontId="1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9" borderId="6" xfId="0" applyFont="1" applyFill="1" applyBorder="1" applyAlignment="1" applyProtection="1">
      <alignment horizontal="left" vertical="center"/>
      <protection locked="0"/>
    </xf>
    <xf numFmtId="176" fontId="3" fillId="0" borderId="3" xfId="0" applyNumberFormat="1" applyFont="1" applyFill="1" applyBorder="1" applyProtection="1">
      <protection locked="0"/>
    </xf>
    <xf numFmtId="0" fontId="1" fillId="9" borderId="9" xfId="3" applyNumberFormat="1" applyFont="1" applyFill="1" applyBorder="1" applyAlignment="1" applyProtection="1">
      <alignment horizontal="center" vertical="center" shrinkToFit="1"/>
    </xf>
    <xf numFmtId="0" fontId="1" fillId="9" borderId="9" xfId="0" applyFont="1" applyFill="1" applyBorder="1" applyAlignment="1" applyProtection="1">
      <alignment horizontal="center" vertical="center" wrapText="1" shrinkToFit="1"/>
      <protection locked="0"/>
    </xf>
    <xf numFmtId="0" fontId="21" fillId="0" borderId="9" xfId="0" applyFont="1" applyFill="1" applyBorder="1" applyAlignment="1" applyProtection="1">
      <alignment horizontal="left" vertical="top" wrapText="1" shrinkToFit="1"/>
      <protection locked="0"/>
    </xf>
    <xf numFmtId="178" fontId="21" fillId="0" borderId="9" xfId="0" applyNumberFormat="1" applyFont="1" applyFill="1" applyBorder="1" applyAlignment="1" applyProtection="1">
      <alignment horizontal="right" vertical="center" wrapText="1" shrinkToFit="1"/>
      <protection locked="0"/>
    </xf>
    <xf numFmtId="181" fontId="21" fillId="2" borderId="9" xfId="0" applyNumberFormat="1" applyFont="1" applyFill="1" applyBorder="1" applyAlignment="1" applyProtection="1">
      <alignment horizontal="right" vertical="center" wrapText="1" shrinkToFit="1"/>
      <protection locked="0"/>
    </xf>
    <xf numFmtId="178" fontId="21" fillId="0" borderId="10" xfId="0" applyNumberFormat="1" applyFont="1" applyFill="1" applyBorder="1" applyAlignment="1" applyProtection="1">
      <alignment horizontal="right" vertical="center" wrapText="1" shrinkToFit="1"/>
      <protection locked="0"/>
    </xf>
    <xf numFmtId="180" fontId="23" fillId="2" borderId="9" xfId="1" applyNumberFormat="1" applyFont="1" applyFill="1" applyBorder="1" applyAlignment="1" applyProtection="1">
      <alignment horizontal="center" vertical="center"/>
      <protection locked="0"/>
    </xf>
    <xf numFmtId="177" fontId="24" fillId="2" borderId="4" xfId="0" applyNumberFormat="1" applyFont="1" applyFill="1" applyBorder="1" applyAlignment="1" applyProtection="1">
      <alignment horizontal="right" vertical="center"/>
    </xf>
    <xf numFmtId="177" fontId="24" fillId="2" borderId="11" xfId="0" applyNumberFormat="1" applyFont="1" applyFill="1" applyBorder="1" applyAlignment="1" applyProtection="1">
      <alignment horizontal="right" vertical="center"/>
    </xf>
    <xf numFmtId="177" fontId="24" fillId="2" borderId="12" xfId="0" applyNumberFormat="1" applyFont="1" applyFill="1" applyBorder="1" applyAlignment="1" applyProtection="1">
      <alignment horizontal="right" vertical="center"/>
    </xf>
    <xf numFmtId="177" fontId="24" fillId="2" borderId="13" xfId="0" applyNumberFormat="1" applyFont="1" applyFill="1" applyBorder="1" applyAlignment="1" applyProtection="1">
      <alignment horizontal="right" vertical="center"/>
    </xf>
    <xf numFmtId="0" fontId="22" fillId="0" borderId="0" xfId="0" applyFont="1" applyProtection="1">
      <protection locked="0"/>
    </xf>
    <xf numFmtId="177" fontId="22" fillId="0" borderId="0" xfId="0" applyNumberFormat="1" applyFont="1" applyBorder="1" applyAlignment="1" applyProtection="1">
      <alignment vertical="center"/>
      <protection locked="0"/>
    </xf>
    <xf numFmtId="0" fontId="22" fillId="0" borderId="0" xfId="0" applyFont="1" applyAlignment="1" applyProtection="1">
      <alignment horizontal="right"/>
      <protection locked="0"/>
    </xf>
    <xf numFmtId="0" fontId="22" fillId="0" borderId="14" xfId="0" applyFont="1" applyBorder="1" applyAlignment="1" applyProtection="1">
      <alignment horizontal="right"/>
      <protection locked="0"/>
    </xf>
    <xf numFmtId="181" fontId="22" fillId="0" borderId="15" xfId="2" applyNumberFormat="1" applyFont="1" applyBorder="1" applyAlignment="1" applyProtection="1">
      <alignment horizontal="right" vertical="center"/>
      <protection locked="0"/>
    </xf>
    <xf numFmtId="181" fontId="22" fillId="0" borderId="11" xfId="2" applyNumberFormat="1" applyFont="1" applyBorder="1" applyAlignment="1" applyProtection="1">
      <alignment horizontal="right" vertical="center"/>
      <protection locked="0"/>
    </xf>
    <xf numFmtId="181" fontId="22" fillId="0" borderId="13" xfId="2" applyNumberFormat="1" applyFont="1" applyBorder="1" applyAlignment="1" applyProtection="1">
      <alignment horizontal="right" vertical="center"/>
      <protection locked="0"/>
    </xf>
    <xf numFmtId="181" fontId="22" fillId="2" borderId="1" xfId="0" applyNumberFormat="1" applyFont="1" applyFill="1" applyBorder="1" applyAlignment="1" applyProtection="1">
      <alignment horizontal="right" vertical="center"/>
      <protection locked="0"/>
    </xf>
    <xf numFmtId="181" fontId="22" fillId="0" borderId="4" xfId="0" applyNumberFormat="1" applyFont="1" applyFill="1" applyBorder="1" applyAlignment="1" applyProtection="1">
      <alignment horizontal="right" vertical="center"/>
    </xf>
    <xf numFmtId="181" fontId="22" fillId="0" borderId="4" xfId="2" applyNumberFormat="1" applyFont="1" applyBorder="1" applyAlignment="1" applyProtection="1">
      <alignment horizontal="right" vertical="center"/>
      <protection locked="0"/>
    </xf>
    <xf numFmtId="181" fontId="22" fillId="0" borderId="13" xfId="0" applyNumberFormat="1" applyFont="1" applyBorder="1" applyAlignment="1" applyProtection="1">
      <alignment horizontal="right" vertical="center"/>
      <protection locked="0"/>
    </xf>
    <xf numFmtId="178" fontId="21" fillId="2" borderId="11" xfId="0" applyNumberFormat="1" applyFont="1" applyFill="1" applyBorder="1" applyAlignment="1" applyProtection="1"/>
    <xf numFmtId="183" fontId="12" fillId="0" borderId="0" xfId="0" applyNumberFormat="1" applyFont="1" applyAlignment="1" applyProtection="1">
      <alignment horizontal="left" vertical="center"/>
      <protection locked="0"/>
    </xf>
    <xf numFmtId="181" fontId="22" fillId="0" borderId="11" xfId="0" applyNumberFormat="1" applyFont="1" applyFill="1" applyBorder="1" applyAlignment="1" applyProtection="1">
      <alignment horizontal="right" vertical="center"/>
    </xf>
    <xf numFmtId="181" fontId="22" fillId="0" borderId="13" xfId="0" applyNumberFormat="1" applyFont="1" applyFill="1" applyBorder="1" applyAlignment="1" applyProtection="1">
      <alignment horizontal="right" vertical="center"/>
    </xf>
    <xf numFmtId="0" fontId="16" fillId="0" borderId="16" xfId="0" applyFont="1" applyFill="1" applyBorder="1" applyAlignment="1" applyProtection="1">
      <alignment horizontal="center" vertical="center" wrapText="1" shrinkToFit="1"/>
      <protection locked="0"/>
    </xf>
    <xf numFmtId="0" fontId="21" fillId="0" borderId="16" xfId="0" applyFont="1" applyFill="1" applyBorder="1" applyAlignment="1" applyProtection="1">
      <alignment horizontal="left" vertical="top" wrapText="1" shrinkToFit="1"/>
      <protection locked="0"/>
    </xf>
    <xf numFmtId="178" fontId="21" fillId="0" borderId="16" xfId="0" applyNumberFormat="1" applyFont="1" applyFill="1" applyBorder="1" applyAlignment="1" applyProtection="1">
      <alignment horizontal="right" vertical="center" wrapText="1" shrinkToFit="1"/>
      <protection locked="0"/>
    </xf>
    <xf numFmtId="181" fontId="21" fillId="2" borderId="16" xfId="0" applyNumberFormat="1" applyFont="1" applyFill="1" applyBorder="1" applyAlignment="1" applyProtection="1">
      <alignment horizontal="right" vertical="center" wrapText="1" shrinkToFit="1"/>
      <protection locked="0"/>
    </xf>
    <xf numFmtId="0" fontId="1" fillId="9" borderId="16" xfId="3" applyNumberFormat="1" applyFont="1" applyFill="1" applyBorder="1" applyAlignment="1" applyProtection="1">
      <alignment horizontal="center" vertical="center" shrinkToFit="1"/>
    </xf>
    <xf numFmtId="0" fontId="18" fillId="8"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17" fillId="8" borderId="8" xfId="0" applyFont="1" applyFill="1" applyBorder="1" applyAlignment="1" applyProtection="1">
      <alignment horizontal="center" vertical="center"/>
      <protection locked="0"/>
    </xf>
    <xf numFmtId="176" fontId="17" fillId="8" borderId="1" xfId="0" applyNumberFormat="1" applyFont="1" applyFill="1" applyBorder="1" applyAlignment="1" applyProtection="1">
      <alignment horizontal="center" vertical="center"/>
      <protection locked="0"/>
    </xf>
    <xf numFmtId="181" fontId="11" fillId="7" borderId="1" xfId="0" applyNumberFormat="1" applyFont="1" applyFill="1" applyBorder="1" applyAlignment="1" applyProtection="1">
      <alignment horizontal="right"/>
    </xf>
    <xf numFmtId="178" fontId="7" fillId="4" borderId="17" xfId="0" applyNumberFormat="1" applyFont="1" applyFill="1" applyBorder="1" applyAlignment="1" applyProtection="1">
      <alignment horizontal="right"/>
    </xf>
    <xf numFmtId="0" fontId="1" fillId="0" borderId="18" xfId="0" applyFont="1" applyFill="1" applyBorder="1" applyAlignment="1" applyProtection="1">
      <alignment horizontal="left" vertical="top" wrapText="1" shrinkToFit="1"/>
      <protection locked="0"/>
    </xf>
    <xf numFmtId="0" fontId="1" fillId="0" borderId="19" xfId="0" applyFont="1" applyFill="1" applyBorder="1" applyAlignment="1" applyProtection="1">
      <alignment horizontal="left" vertical="top" wrapText="1" shrinkToFit="1"/>
      <protection locked="0"/>
    </xf>
    <xf numFmtId="179" fontId="21" fillId="2" borderId="1" xfId="0" applyNumberFormat="1" applyFont="1" applyFill="1" applyBorder="1" applyAlignment="1" applyProtection="1">
      <alignment horizontal="center" vertical="center" wrapText="1" shrinkToFit="1"/>
      <protection locked="0"/>
    </xf>
    <xf numFmtId="0" fontId="17" fillId="8" borderId="20" xfId="0" applyFont="1" applyFill="1" applyBorder="1" applyAlignment="1" applyProtection="1">
      <alignment horizontal="center" vertical="center"/>
      <protection locked="0"/>
    </xf>
    <xf numFmtId="49" fontId="3" fillId="2" borderId="18" xfId="1" applyNumberFormat="1" applyFont="1" applyFill="1" applyBorder="1" applyAlignment="1" applyProtection="1">
      <alignment horizontal="center" vertical="center"/>
      <protection locked="0"/>
    </xf>
    <xf numFmtId="49" fontId="3" fillId="2" borderId="19" xfId="1" applyNumberFormat="1" applyFont="1" applyFill="1" applyBorder="1" applyAlignment="1" applyProtection="1">
      <alignment horizontal="center" vertical="center"/>
      <protection locked="0"/>
    </xf>
    <xf numFmtId="0" fontId="17" fillId="8" borderId="6"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left" vertical="top" wrapText="1" shrinkToFit="1"/>
      <protection locked="0"/>
    </xf>
    <xf numFmtId="0" fontId="1" fillId="0" borderId="10" xfId="0" applyFont="1" applyFill="1" applyBorder="1" applyAlignment="1" applyProtection="1">
      <alignment horizontal="left" vertical="top" wrapText="1" shrinkToFit="1"/>
      <protection locked="0"/>
    </xf>
    <xf numFmtId="0" fontId="0" fillId="0" borderId="10" xfId="0" applyFill="1" applyBorder="1" applyAlignment="1" applyProtection="1">
      <alignment horizontal="left" vertical="top" wrapText="1" shrinkToFit="1"/>
      <protection locked="0"/>
    </xf>
    <xf numFmtId="0" fontId="9" fillId="0" borderId="0" xfId="0" applyFont="1" applyAlignment="1" applyProtection="1">
      <alignment horizontal="center"/>
      <protection locked="0"/>
    </xf>
  </cellXfs>
  <cellStyles count="4">
    <cellStyle name="ハイパーリンク" xfId="1" builtinId="8"/>
    <cellStyle name="桁区切り" xfId="2" builtinId="6"/>
    <cellStyle name="標準" xfId="0" builtinId="0"/>
    <cellStyle name="標準_予材ごとのアクションプラン管理表（井谷）改良" xfId="3"/>
  </cellStyles>
  <dxfs count="82">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left" vertical="top" textRotation="0" wrapText="1" indent="0" justifyLastLine="0" shrinkToFit="1" readingOrder="0"/>
      <border diagonalUp="0" diagonalDown="0">
        <left style="thin">
          <color indexed="64"/>
        </left>
        <right/>
        <top style="hair">
          <color indexed="64"/>
        </top>
        <bottom style="hair">
          <color indexed="64"/>
        </bottom>
      </border>
      <protection locked="0" hidden="0"/>
    </dxf>
    <dxf>
      <font>
        <b val="0"/>
        <i val="0"/>
        <strike val="0"/>
        <condense val="0"/>
        <extend val="0"/>
        <outline val="0"/>
        <shadow val="0"/>
        <u val="none"/>
        <vertAlign val="baseline"/>
        <sz val="9"/>
        <color auto="1"/>
        <name val="ＭＳ Ｐゴシック"/>
        <scheme val="none"/>
      </font>
      <numFmt numFmtId="176" formatCode="_ * #,##0_ ;_ * &quot;△&quot;#,##0_ ;_ * &quot;-&quot;_ ;_ @_ "/>
      <fill>
        <patternFill patternType="none">
          <fgColor indexed="64"/>
          <bgColor indexed="65"/>
        </patternFill>
      </fill>
      <alignment horizontal="left" vertical="top" textRotation="0" wrapText="1" indent="0" justifyLastLine="0" shrinkToFit="1" readingOrder="0"/>
      <border diagonalUp="0" diagonalDown="0">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9" formatCode="m&quot;月&quot;d&quot;日&quot;;@"/>
      <fill>
        <patternFill patternType="solid">
          <fgColor indexed="64"/>
          <bgColor indexed="42"/>
        </patternFill>
      </fill>
      <alignment horizontal="center" vertical="center" textRotation="0" wrapText="1" indent="0" justifyLastLine="0" shrinkToFit="1"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5"/>
        <color auto="1"/>
        <name val="ＭＳ Ｐゴシック"/>
        <scheme val="none"/>
      </font>
      <numFmt numFmtId="181" formatCode="#,##0_);[Red]\(#,##0\)"/>
      <fill>
        <patternFill patternType="solid">
          <fgColor indexed="64"/>
          <bgColor indexed="42"/>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fill>
        <patternFill patternType="none">
          <fgColor indexed="64"/>
          <bgColor indexed="65"/>
        </patternFill>
      </fill>
      <alignment horizontal="left" vertical="top"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fill>
        <patternFill patternType="none">
          <fgColor indexed="64"/>
          <bgColor indexed="65"/>
        </patternFill>
      </fill>
      <alignment horizontal="left" vertical="top"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ＭＳ Ｐゴシック"/>
        <scheme val="none"/>
      </font>
      <numFmt numFmtId="180" formatCode="0&quot;日&quot;&quot;経&quot;&quot;過&quot;"/>
      <fill>
        <patternFill patternType="none">
          <fgColor indexed="64"/>
          <bgColor indexed="65"/>
        </patternFill>
      </fill>
      <alignment horizontal="center"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
        <color indexed="42"/>
        <name val="ＭＳ Ｐゴシック"/>
        <scheme val="none"/>
      </font>
      <numFmt numFmtId="180" formatCode="0&quot;日&quot;&quot;経&quot;&quot;過&quot;"/>
      <fill>
        <patternFill patternType="solid">
          <fgColor indexed="64"/>
          <bgColor indexed="42"/>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1"/>
        <color auto="1"/>
        <name val="ＭＳ Ｐゴシック"/>
        <scheme val="none"/>
      </font>
      <fill>
        <patternFill patternType="solid">
          <fgColor indexed="64"/>
          <bgColor indexed="9"/>
        </patternFill>
      </fill>
      <alignment horizontal="center"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auto="1"/>
        <name val="ＭＳ Ｐゴシック"/>
        <scheme val="none"/>
      </font>
      <numFmt numFmtId="30" formatCode="@"/>
      <fill>
        <patternFill patternType="solid">
          <fgColor indexed="64"/>
          <bgColor indexed="42"/>
        </patternFill>
      </fill>
      <alignment horizontal="center" vertical="center" textRotation="0" wrapText="0" indent="0" justifyLastLine="0" shrinkToFit="0" readingOrder="0"/>
      <border diagonalUp="0" diagonalDown="0">
        <left/>
        <right style="thin">
          <color indexed="64"/>
        </right>
        <top style="hair">
          <color indexed="64"/>
        </top>
        <bottom style="hair">
          <color indexed="64"/>
        </bottom>
      </border>
      <protection locked="0" hidden="0"/>
    </dxf>
    <dxf>
      <border outline="0">
        <left style="thin">
          <color rgb="FF000000"/>
        </left>
        <right style="thin">
          <color rgb="FF000000"/>
        </right>
      </border>
    </dxf>
    <dxf>
      <border outline="0">
        <bottom style="thin">
          <color rgb="FF000000"/>
        </bottom>
      </border>
    </dxf>
    <dxf>
      <font>
        <condense val="0"/>
        <extend val="0"/>
        <color indexed="9"/>
      </font>
      <fill>
        <patternFill>
          <bgColor indexed="10"/>
        </patternFill>
      </fill>
    </dxf>
    <dxf>
      <font>
        <condense val="0"/>
        <extend val="0"/>
        <color indexed="9"/>
      </font>
      <fill>
        <patternFill>
          <bgColor indexed="53"/>
        </patternFill>
      </fill>
    </dxf>
    <dxf>
      <font>
        <condense val="0"/>
        <extend val="0"/>
        <color indexed="42"/>
      </font>
      <fill>
        <patternFill>
          <bgColor indexed="42"/>
        </patternFill>
      </fill>
    </dxf>
    <dxf>
      <font>
        <condense val="0"/>
        <extend val="0"/>
        <color indexed="9"/>
      </font>
      <fill>
        <patternFill>
          <bgColor indexed="48"/>
        </patternFill>
      </fill>
    </dxf>
    <dxf>
      <font>
        <condense val="0"/>
        <extend val="0"/>
        <color indexed="9"/>
      </font>
      <fill>
        <patternFill>
          <bgColor indexed="62"/>
        </patternFill>
      </fill>
    </dxf>
    <dxf>
      <font>
        <b val="0"/>
        <i val="0"/>
        <strike val="0"/>
        <condense val="0"/>
        <extend val="0"/>
        <color indexed="20"/>
      </font>
      <fill>
        <patternFill patternType="none">
          <bgColor indexed="65"/>
        </patternFill>
      </fill>
    </dxf>
    <dxf>
      <font>
        <b val="0"/>
        <i val="0"/>
        <strike val="0"/>
        <condense val="0"/>
        <extend val="0"/>
        <color indexed="60"/>
      </font>
      <fill>
        <patternFill patternType="none">
          <bgColor indexed="65"/>
        </patternFill>
      </fill>
    </dxf>
    <dxf>
      <font>
        <b val="0"/>
        <i val="0"/>
        <strike val="0"/>
        <condense val="0"/>
        <extend val="0"/>
        <color indexed="48"/>
      </font>
      <fill>
        <patternFill patternType="none">
          <bgColor indexed="65"/>
        </patternFill>
      </fill>
    </dxf>
    <dxf>
      <font>
        <condense val="0"/>
        <extend val="0"/>
        <color auto="1"/>
      </font>
      <fill>
        <patternFill>
          <bgColor indexed="9"/>
        </patternFill>
      </fill>
    </dxf>
    <dxf>
      <font>
        <condense val="0"/>
        <extend val="0"/>
        <color indexed="8"/>
      </font>
      <fill>
        <patternFill>
          <bgColor indexed="44"/>
        </patternFill>
      </fill>
    </dxf>
    <dxf>
      <font>
        <condense val="0"/>
        <extend val="0"/>
        <color indexed="9"/>
      </font>
      <fill>
        <patternFill>
          <bgColor indexed="18"/>
        </patternFill>
      </fill>
    </dxf>
    <dxf>
      <font>
        <condense val="0"/>
        <extend val="0"/>
        <color auto="1"/>
      </font>
      <fill>
        <patternFill>
          <bgColor indexed="31"/>
        </patternFill>
      </fill>
    </dxf>
    <dxf>
      <font>
        <condense val="0"/>
        <extend val="0"/>
        <color indexed="9"/>
      </font>
      <fill>
        <patternFill>
          <bgColor indexed="12"/>
        </patternFill>
      </fill>
    </dxf>
    <dxf>
      <font>
        <condense val="0"/>
        <extend val="0"/>
        <color indexed="9"/>
      </font>
      <fill>
        <patternFill>
          <bgColor indexed="18"/>
        </patternFill>
      </fill>
    </dxf>
    <dxf>
      <font>
        <condense val="0"/>
        <extend val="0"/>
        <color auto="1"/>
      </font>
      <fill>
        <patternFill>
          <bgColor indexed="9"/>
        </patternFill>
      </fill>
    </dxf>
    <dxf>
      <font>
        <condense val="0"/>
        <extend val="0"/>
        <color auto="1"/>
      </font>
      <fill>
        <patternFill>
          <bgColor indexed="9"/>
        </patternFill>
      </fill>
    </dxf>
    <dxf>
      <fill>
        <patternFill>
          <bgColor indexed="10"/>
        </patternFill>
      </fill>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left" vertical="top" textRotation="0" wrapText="1" indent="0" justifyLastLine="0" shrinkToFit="1" readingOrder="0"/>
      <border diagonalUp="0" diagonalDown="0">
        <left style="thin">
          <color indexed="64"/>
        </left>
        <right/>
        <top style="hair">
          <color indexed="64"/>
        </top>
        <bottom style="hair">
          <color indexed="64"/>
        </bottom>
      </border>
      <protection locked="0" hidden="0"/>
    </dxf>
    <dxf>
      <font>
        <b val="0"/>
        <i val="0"/>
        <strike val="0"/>
        <condense val="0"/>
        <extend val="0"/>
        <outline val="0"/>
        <shadow val="0"/>
        <u val="none"/>
        <vertAlign val="baseline"/>
        <sz val="9"/>
        <color auto="1"/>
        <name val="ＭＳ Ｐゴシック"/>
        <scheme val="none"/>
      </font>
      <numFmt numFmtId="176" formatCode="_ * #,##0_ ;_ * &quot;△&quot;#,##0_ ;_ * &quot;-&quot;_ ;_ @_ "/>
      <fill>
        <patternFill patternType="none">
          <fgColor indexed="64"/>
          <bgColor indexed="65"/>
        </patternFill>
      </fill>
      <alignment horizontal="left" vertical="top" textRotation="0" wrapText="1" indent="0" justifyLastLine="0" shrinkToFit="1" readingOrder="0"/>
      <border diagonalUp="0" diagonalDown="0">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9" formatCode="m&quot;月&quot;d&quot;日&quot;;@"/>
      <fill>
        <patternFill patternType="solid">
          <fgColor indexed="64"/>
          <bgColor indexed="42"/>
        </patternFill>
      </fill>
      <alignment horizontal="center" vertical="center" textRotation="0" wrapText="1" indent="0" justifyLastLine="0" shrinkToFit="1"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5"/>
        <color auto="1"/>
        <name val="ＭＳ Ｐゴシック"/>
        <scheme val="none"/>
      </font>
      <numFmt numFmtId="181" formatCode="#,##0_);[Red]\(#,##0\)"/>
      <fill>
        <patternFill patternType="solid">
          <fgColor indexed="64"/>
          <bgColor indexed="42"/>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numFmt numFmtId="178" formatCode="#,##0_ "/>
      <fill>
        <patternFill patternType="none">
          <fgColor indexed="64"/>
          <bgColor indexed="65"/>
        </patternFill>
      </fill>
      <alignment horizontal="right"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fill>
        <patternFill patternType="none">
          <fgColor indexed="64"/>
          <bgColor indexed="65"/>
        </patternFill>
      </fill>
      <alignment horizontal="left" vertical="top"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5"/>
        <color auto="1"/>
        <name val="ＭＳ Ｐゴシック"/>
        <scheme val="none"/>
      </font>
      <fill>
        <patternFill patternType="none">
          <fgColor indexed="64"/>
          <bgColor indexed="65"/>
        </patternFill>
      </fill>
      <alignment horizontal="left" vertical="top"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ＭＳ Ｐゴシック"/>
        <scheme val="none"/>
      </font>
      <numFmt numFmtId="180" formatCode="0&quot;日&quot;&quot;経&quot;&quot;過&quot;"/>
      <fill>
        <patternFill patternType="none">
          <fgColor indexed="64"/>
          <bgColor indexed="65"/>
        </patternFill>
      </fill>
      <alignment horizontal="center"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2"/>
        <color indexed="42"/>
        <name val="ＭＳ Ｐゴシック"/>
        <scheme val="none"/>
      </font>
      <numFmt numFmtId="180" formatCode="0&quot;日&quot;&quot;経&quot;&quot;過&quot;"/>
      <fill>
        <patternFill patternType="solid">
          <fgColor indexed="64"/>
          <bgColor indexed="42"/>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1"/>
        <color auto="1"/>
        <name val="ＭＳ Ｐゴシック"/>
        <scheme val="none"/>
      </font>
      <fill>
        <patternFill patternType="solid">
          <fgColor indexed="64"/>
          <bgColor indexed="9"/>
        </patternFill>
      </fill>
      <alignment horizontal="center" vertical="center" textRotation="0" wrapText="1" indent="0" justifyLastLine="0" shrinkToFit="1"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auto="1"/>
        <name val="ＭＳ Ｐゴシック"/>
        <scheme val="none"/>
      </font>
      <numFmt numFmtId="30" formatCode="@"/>
      <fill>
        <patternFill patternType="solid">
          <fgColor indexed="64"/>
          <bgColor indexed="42"/>
        </patternFill>
      </fill>
      <alignment horizontal="center" vertical="center" textRotation="0" wrapText="0" indent="0" justifyLastLine="0" shrinkToFit="0" readingOrder="0"/>
      <border diagonalUp="0" diagonalDown="0">
        <left/>
        <right style="thin">
          <color indexed="64"/>
        </right>
        <top style="hair">
          <color indexed="64"/>
        </top>
        <bottom style="hair">
          <color indexed="64"/>
        </bottom>
      </border>
      <protection locked="0" hidden="0"/>
    </dxf>
    <dxf>
      <border outline="0">
        <left style="thin">
          <color indexed="64"/>
        </left>
        <right style="thin">
          <color indexed="64"/>
        </right>
      </border>
    </dxf>
    <dxf>
      <border outline="0">
        <bottom style="thin">
          <color indexed="64"/>
        </bottom>
      </border>
    </dxf>
    <dxf>
      <font>
        <condense val="0"/>
        <extend val="0"/>
        <color indexed="9"/>
      </font>
      <fill>
        <patternFill>
          <bgColor indexed="10"/>
        </patternFill>
      </fill>
    </dxf>
    <dxf>
      <font>
        <condense val="0"/>
        <extend val="0"/>
        <color indexed="9"/>
      </font>
      <fill>
        <patternFill>
          <bgColor indexed="53"/>
        </patternFill>
      </fill>
    </dxf>
    <dxf>
      <font>
        <condense val="0"/>
        <extend val="0"/>
        <color indexed="42"/>
      </font>
      <fill>
        <patternFill>
          <bgColor indexed="42"/>
        </patternFill>
      </fill>
    </dxf>
    <dxf>
      <font>
        <condense val="0"/>
        <extend val="0"/>
        <color indexed="9"/>
      </font>
      <fill>
        <patternFill>
          <bgColor indexed="48"/>
        </patternFill>
      </fill>
    </dxf>
    <dxf>
      <font>
        <condense val="0"/>
        <extend val="0"/>
        <color indexed="9"/>
      </font>
      <fill>
        <patternFill>
          <bgColor indexed="62"/>
        </patternFill>
      </fill>
    </dxf>
    <dxf>
      <font>
        <b val="0"/>
        <i val="0"/>
        <strike val="0"/>
        <condense val="0"/>
        <extend val="0"/>
        <color indexed="20"/>
      </font>
      <fill>
        <patternFill patternType="none">
          <bgColor indexed="65"/>
        </patternFill>
      </fill>
    </dxf>
    <dxf>
      <font>
        <b val="0"/>
        <i val="0"/>
        <strike val="0"/>
        <condense val="0"/>
        <extend val="0"/>
        <color indexed="60"/>
      </font>
      <fill>
        <patternFill patternType="none">
          <bgColor indexed="65"/>
        </patternFill>
      </fill>
    </dxf>
    <dxf>
      <font>
        <b val="0"/>
        <i val="0"/>
        <strike val="0"/>
        <condense val="0"/>
        <extend val="0"/>
        <color indexed="48"/>
      </font>
      <fill>
        <patternFill patternType="none">
          <bgColor indexed="65"/>
        </patternFill>
      </fill>
    </dxf>
    <dxf>
      <font>
        <condense val="0"/>
        <extend val="0"/>
        <color auto="1"/>
      </font>
      <fill>
        <patternFill>
          <bgColor indexed="9"/>
        </patternFill>
      </fill>
    </dxf>
    <dxf>
      <font>
        <condense val="0"/>
        <extend val="0"/>
        <color indexed="8"/>
      </font>
      <fill>
        <patternFill>
          <bgColor indexed="44"/>
        </patternFill>
      </fill>
    </dxf>
    <dxf>
      <font>
        <condense val="0"/>
        <extend val="0"/>
        <color indexed="9"/>
      </font>
      <fill>
        <patternFill>
          <bgColor indexed="18"/>
        </patternFill>
      </fill>
    </dxf>
    <dxf>
      <font>
        <condense val="0"/>
        <extend val="0"/>
        <color auto="1"/>
      </font>
      <fill>
        <patternFill>
          <bgColor indexed="31"/>
        </patternFill>
      </fill>
    </dxf>
    <dxf>
      <font>
        <condense val="0"/>
        <extend val="0"/>
        <color indexed="9"/>
      </font>
      <fill>
        <patternFill>
          <bgColor indexed="12"/>
        </patternFill>
      </fill>
    </dxf>
    <dxf>
      <font>
        <condense val="0"/>
        <extend val="0"/>
        <color indexed="9"/>
      </font>
      <fill>
        <patternFill>
          <bgColor indexed="18"/>
        </patternFill>
      </fill>
    </dxf>
    <dxf>
      <font>
        <condense val="0"/>
        <extend val="0"/>
        <color auto="1"/>
      </font>
      <fill>
        <patternFill>
          <bgColor indexed="9"/>
        </patternFill>
      </fill>
    </dxf>
    <dxf>
      <font>
        <condense val="0"/>
        <extend val="0"/>
        <color auto="1"/>
      </font>
      <fill>
        <patternFill>
          <bgColor indexed="9"/>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charts/_rels/chart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受注確度ごとの予材規模</a:t>
            </a:r>
          </a:p>
        </c:rich>
      </c:tx>
      <c:layout>
        <c:manualLayout>
          <c:xMode val="edge"/>
          <c:yMode val="edge"/>
          <c:x val="0.38019169329073482"/>
          <c:y val="1.8867924528301886E-2"/>
        </c:manualLayout>
      </c:layout>
      <c:overlay val="0"/>
      <c:spPr>
        <a:noFill/>
        <a:ln w="25400">
          <a:noFill/>
        </a:ln>
      </c:spPr>
    </c:title>
    <c:autoTitleDeleted val="0"/>
    <c:plotArea>
      <c:layout>
        <c:manualLayout>
          <c:layoutTarget val="inner"/>
          <c:xMode val="edge"/>
          <c:yMode val="edge"/>
          <c:x val="8.1469648562300323E-2"/>
          <c:y val="0.16352251474828872"/>
          <c:w val="0.86421725239616609"/>
          <c:h val="0.73585131636729917"/>
        </c:manualLayout>
      </c:layout>
      <c:barChart>
        <c:barDir val="col"/>
        <c:grouping val="percentStacked"/>
        <c:varyColors val="0"/>
        <c:ser>
          <c:idx val="4"/>
          <c:order val="0"/>
          <c:tx>
            <c:strRef>
              <c:f>予材管理シート!$F$77</c:f>
              <c:strCache>
                <c:ptCount val="1"/>
                <c:pt idx="0">
                  <c:v>適正予材規模との差</c:v>
                </c:pt>
              </c:strCache>
            </c:strRef>
          </c:tx>
          <c:spPr>
            <a:solidFill>
              <a:srgbClr val="FF0000"/>
            </a:solidFill>
            <a:ln w="12700">
              <a:solidFill>
                <a:srgbClr val="000000"/>
              </a:solidFill>
              <a:prstDash val="solid"/>
            </a:ln>
          </c:spPr>
          <c:invertIfNegative val="0"/>
          <c:cat>
            <c:strRef>
              <c:f>予材管理シート!$G$9:$R$9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予材管理シート!$G$77:$R$77</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1"/>
          <c:tx>
            <c:strRef>
              <c:f>予材管理シート!$F$75</c:f>
              <c:strCache>
                <c:ptCount val="1"/>
                <c:pt idx="0">
                  <c:v>A（見込み）予材の合計</c:v>
                </c:pt>
              </c:strCache>
            </c:strRef>
          </c:tx>
          <c:spPr>
            <a:solidFill>
              <a:srgbClr val="000080"/>
            </a:solidFill>
            <a:ln w="12700">
              <a:solidFill>
                <a:srgbClr val="000000"/>
              </a:solidFill>
              <a:prstDash val="solid"/>
            </a:ln>
          </c:spPr>
          <c:invertIfNegative val="0"/>
          <c:cat>
            <c:strRef>
              <c:f>予材管理シート!$G$9:$R$9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予材管理シート!$G$75:$R$75</c:f>
              <c:numCache>
                <c:formatCode>#,##0_);[Red]\(#,##0\)</c:formatCode>
                <c:ptCount val="12"/>
                <c:pt idx="0">
                  <c:v>32800</c:v>
                </c:pt>
                <c:pt idx="1">
                  <c:v>27350</c:v>
                </c:pt>
                <c:pt idx="2">
                  <c:v>24520</c:v>
                </c:pt>
                <c:pt idx="3">
                  <c:v>24890</c:v>
                </c:pt>
                <c:pt idx="4">
                  <c:v>16500</c:v>
                </c:pt>
                <c:pt idx="5">
                  <c:v>9900</c:v>
                </c:pt>
                <c:pt idx="6">
                  <c:v>10000</c:v>
                </c:pt>
                <c:pt idx="7">
                  <c:v>10000</c:v>
                </c:pt>
                <c:pt idx="8">
                  <c:v>9800</c:v>
                </c:pt>
                <c:pt idx="9">
                  <c:v>6000</c:v>
                </c:pt>
                <c:pt idx="10">
                  <c:v>5000</c:v>
                </c:pt>
                <c:pt idx="11">
                  <c:v>4000</c:v>
                </c:pt>
              </c:numCache>
            </c:numRef>
          </c:val>
        </c:ser>
        <c:ser>
          <c:idx val="1"/>
          <c:order val="2"/>
          <c:tx>
            <c:strRef>
              <c:f>予材管理シート!$F$74</c:f>
              <c:strCache>
                <c:ptCount val="1"/>
                <c:pt idx="0">
                  <c:v>B（仕掛り）予材の合計</c:v>
                </c:pt>
              </c:strCache>
            </c:strRef>
          </c:tx>
          <c:spPr>
            <a:solidFill>
              <a:srgbClr val="3366FF"/>
            </a:solidFill>
            <a:ln w="12700">
              <a:solidFill>
                <a:srgbClr val="000000"/>
              </a:solidFill>
              <a:prstDash val="solid"/>
            </a:ln>
          </c:spPr>
          <c:invertIfNegative val="0"/>
          <c:cat>
            <c:strRef>
              <c:f>予材管理シート!$G$9:$R$9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予材管理シート!$G$74:$R$74</c:f>
              <c:numCache>
                <c:formatCode>#,##0_);[Red]\(#,##0\)</c:formatCode>
                <c:ptCount val="12"/>
                <c:pt idx="0">
                  <c:v>18600</c:v>
                </c:pt>
                <c:pt idx="1">
                  <c:v>19000</c:v>
                </c:pt>
                <c:pt idx="2">
                  <c:v>20350</c:v>
                </c:pt>
                <c:pt idx="3">
                  <c:v>17430</c:v>
                </c:pt>
                <c:pt idx="4">
                  <c:v>19000</c:v>
                </c:pt>
                <c:pt idx="5">
                  <c:v>13500</c:v>
                </c:pt>
                <c:pt idx="6">
                  <c:v>16000</c:v>
                </c:pt>
                <c:pt idx="7">
                  <c:v>17800</c:v>
                </c:pt>
                <c:pt idx="8">
                  <c:v>14600</c:v>
                </c:pt>
                <c:pt idx="9">
                  <c:v>8900</c:v>
                </c:pt>
                <c:pt idx="10">
                  <c:v>8500</c:v>
                </c:pt>
                <c:pt idx="11">
                  <c:v>5500</c:v>
                </c:pt>
              </c:numCache>
            </c:numRef>
          </c:val>
        </c:ser>
        <c:ser>
          <c:idx val="0"/>
          <c:order val="3"/>
          <c:tx>
            <c:strRef>
              <c:f>予材管理シート!$F$73</c:f>
              <c:strCache>
                <c:ptCount val="1"/>
                <c:pt idx="0">
                  <c:v>C(白地）予材の合計</c:v>
                </c:pt>
              </c:strCache>
            </c:strRef>
          </c:tx>
          <c:spPr>
            <a:solidFill>
              <a:srgbClr val="FFFFFF"/>
            </a:solidFill>
            <a:ln w="12700">
              <a:solidFill>
                <a:srgbClr val="000000"/>
              </a:solidFill>
              <a:prstDash val="solid"/>
            </a:ln>
          </c:spPr>
          <c:invertIfNegative val="0"/>
          <c:cat>
            <c:strRef>
              <c:f>予材管理シート!$G$9:$R$9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予材管理シート!$G$73:$R$73</c:f>
              <c:numCache>
                <c:formatCode>#,##0_);[Red]\(#,##0\)</c:formatCode>
                <c:ptCount val="12"/>
                <c:pt idx="0">
                  <c:v>6600</c:v>
                </c:pt>
                <c:pt idx="1">
                  <c:v>13650</c:v>
                </c:pt>
                <c:pt idx="2">
                  <c:v>17130</c:v>
                </c:pt>
                <c:pt idx="3">
                  <c:v>19680</c:v>
                </c:pt>
                <c:pt idx="4">
                  <c:v>24500</c:v>
                </c:pt>
                <c:pt idx="5">
                  <c:v>26600</c:v>
                </c:pt>
                <c:pt idx="6">
                  <c:v>40000</c:v>
                </c:pt>
                <c:pt idx="7">
                  <c:v>50200</c:v>
                </c:pt>
                <c:pt idx="8">
                  <c:v>55600</c:v>
                </c:pt>
                <c:pt idx="9">
                  <c:v>37100</c:v>
                </c:pt>
                <c:pt idx="10">
                  <c:v>44500</c:v>
                </c:pt>
                <c:pt idx="11">
                  <c:v>48500</c:v>
                </c:pt>
              </c:numCache>
            </c:numRef>
          </c:val>
        </c:ser>
        <c:dLbls>
          <c:showLegendKey val="0"/>
          <c:showVal val="0"/>
          <c:showCatName val="0"/>
          <c:showSerName val="0"/>
          <c:showPercent val="0"/>
          <c:showBubbleSize val="0"/>
        </c:dLbls>
        <c:gapWidth val="70"/>
        <c:overlap val="100"/>
        <c:axId val="45207552"/>
        <c:axId val="45209088"/>
      </c:barChart>
      <c:catAx>
        <c:axId val="4520755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09088"/>
        <c:crosses val="autoZero"/>
        <c:auto val="1"/>
        <c:lblAlgn val="ctr"/>
        <c:lblOffset val="100"/>
        <c:tickLblSkip val="1"/>
        <c:tickMarkSkip val="1"/>
        <c:noMultiLvlLbl val="0"/>
      </c:catAx>
      <c:valAx>
        <c:axId val="45209088"/>
        <c:scaling>
          <c:orientation val="minMax"/>
        </c:scaling>
        <c:delete val="0"/>
        <c:axPos val="l"/>
        <c:majorGridlines>
          <c:spPr>
            <a:ln w="3175">
              <a:pattFill prst="pct50">
                <a:fgClr>
                  <a:srgbClr val="000000"/>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07552"/>
        <c:crosses val="autoZero"/>
        <c:crossBetween val="between"/>
        <c:minorUnit val="0.04"/>
      </c:valAx>
      <c:spPr>
        <a:solidFill>
          <a:srgbClr val="FFFFFF"/>
        </a:solidFill>
        <a:ln w="12700">
          <a:solidFill>
            <a:srgbClr val="666699"/>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目標実績管理グラフ</a:t>
            </a:r>
          </a:p>
        </c:rich>
      </c:tx>
      <c:layout>
        <c:manualLayout>
          <c:xMode val="edge"/>
          <c:yMode val="edge"/>
          <c:x val="0.39404008273800212"/>
          <c:y val="1.4164305949008499E-2"/>
        </c:manualLayout>
      </c:layout>
      <c:overlay val="0"/>
      <c:spPr>
        <a:noFill/>
        <a:ln w="25400">
          <a:noFill/>
        </a:ln>
      </c:spPr>
    </c:title>
    <c:autoTitleDeleted val="0"/>
    <c:plotArea>
      <c:layout>
        <c:manualLayout>
          <c:layoutTarget val="inner"/>
          <c:xMode val="edge"/>
          <c:yMode val="edge"/>
          <c:x val="9.4370937217813228E-2"/>
          <c:y val="6.2322946175637391E-2"/>
          <c:w val="0.88245104451042888"/>
          <c:h val="0.71388101983002827"/>
        </c:manualLayout>
      </c:layout>
      <c:barChart>
        <c:barDir val="col"/>
        <c:grouping val="clustered"/>
        <c:varyColors val="0"/>
        <c:ser>
          <c:idx val="2"/>
          <c:order val="3"/>
          <c:tx>
            <c:v>昨年実績</c:v>
          </c:tx>
          <c:spPr>
            <a:pattFill prst="pct7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666699" mc:Ignorable="a14" a14:legacySpreadsheetColorIndex="54"/>
              </a:bgClr>
            </a:pattFill>
            <a:ln w="12700">
              <a:solidFill>
                <a:srgbClr val="000000"/>
              </a:solidFill>
              <a:prstDash val="solid"/>
            </a:ln>
          </c:spPr>
          <c:invertIfNegative val="0"/>
          <c:cat>
            <c:strRef>
              <c:f>予材管理シート!$G$9:$R$9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予材管理シート!$G$15:$R$15</c:f>
              <c:numCache>
                <c:formatCode>#,##0_);[Red]\(#,##0\)</c:formatCode>
                <c:ptCount val="12"/>
                <c:pt idx="0">
                  <c:v>29328</c:v>
                </c:pt>
                <c:pt idx="1">
                  <c:v>36331</c:v>
                </c:pt>
                <c:pt idx="2">
                  <c:v>31884</c:v>
                </c:pt>
                <c:pt idx="3">
                  <c:v>32154</c:v>
                </c:pt>
                <c:pt idx="4">
                  <c:v>29750</c:v>
                </c:pt>
                <c:pt idx="5">
                  <c:v>27285</c:v>
                </c:pt>
                <c:pt idx="6">
                  <c:v>32095</c:v>
                </c:pt>
                <c:pt idx="7">
                  <c:v>39037</c:v>
                </c:pt>
                <c:pt idx="8">
                  <c:v>38108</c:v>
                </c:pt>
                <c:pt idx="9">
                  <c:v>24365</c:v>
                </c:pt>
                <c:pt idx="10">
                  <c:v>26023</c:v>
                </c:pt>
                <c:pt idx="11">
                  <c:v>26589</c:v>
                </c:pt>
              </c:numCache>
            </c:numRef>
          </c:val>
        </c:ser>
        <c:dLbls>
          <c:showLegendKey val="0"/>
          <c:showVal val="0"/>
          <c:showCatName val="0"/>
          <c:showSerName val="0"/>
          <c:showPercent val="0"/>
          <c:showBubbleSize val="0"/>
        </c:dLbls>
        <c:gapWidth val="10"/>
        <c:axId val="45660800"/>
        <c:axId val="45667072"/>
      </c:barChart>
      <c:barChart>
        <c:barDir val="col"/>
        <c:grouping val="stacked"/>
        <c:varyColors val="0"/>
        <c:ser>
          <c:idx val="0"/>
          <c:order val="0"/>
          <c:tx>
            <c:v>目標達成の実績額</c:v>
          </c:tx>
          <c:spPr>
            <a:gradFill rotWithShape="0">
              <a:gsLst>
                <a:gs pos="0">
                  <a:srgbClr val="666699"/>
                </a:gs>
                <a:gs pos="100000">
                  <a:srgbClr val="C0C0C0"/>
                </a:gs>
              </a:gsLst>
              <a:lin ang="5400000" scaled="1"/>
            </a:gradFill>
            <a:ln w="12700">
              <a:solidFill>
                <a:srgbClr val="000000"/>
              </a:solidFill>
              <a:prstDash val="solid"/>
            </a:ln>
          </c:spPr>
          <c:invertIfNegative val="0"/>
          <c:cat>
            <c:strRef>
              <c:f>予材管理シート!$G$9:$R$9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予材管理シート!$AA$33:$AL$33</c:f>
              <c:numCache>
                <c:formatCode>#,##0_ </c:formatCode>
                <c:ptCount val="12"/>
                <c:pt idx="0">
                  <c:v>32800</c:v>
                </c:pt>
                <c:pt idx="1">
                  <c:v>0</c:v>
                </c:pt>
                <c:pt idx="2">
                  <c:v>0</c:v>
                </c:pt>
                <c:pt idx="3">
                  <c:v>0</c:v>
                </c:pt>
                <c:pt idx="4">
                  <c:v>0</c:v>
                </c:pt>
                <c:pt idx="5">
                  <c:v>0</c:v>
                </c:pt>
                <c:pt idx="6">
                  <c:v>0</c:v>
                </c:pt>
                <c:pt idx="7">
                  <c:v>0</c:v>
                </c:pt>
                <c:pt idx="8">
                  <c:v>0</c:v>
                </c:pt>
                <c:pt idx="9">
                  <c:v>0</c:v>
                </c:pt>
                <c:pt idx="10">
                  <c:v>0</c:v>
                </c:pt>
                <c:pt idx="11">
                  <c:v>0</c:v>
                </c:pt>
              </c:numCache>
            </c:numRef>
          </c:val>
        </c:ser>
        <c:ser>
          <c:idx val="4"/>
          <c:order val="1"/>
          <c:tx>
            <c:v>目標未達の実績額</c:v>
          </c:tx>
          <c:spPr>
            <a:gradFill rotWithShape="0">
              <a:gsLst>
                <a:gs pos="0">
                  <a:srgbClr val="FFCC99"/>
                </a:gs>
                <a:gs pos="100000">
                  <a:srgbClr val="FF6600"/>
                </a:gs>
              </a:gsLst>
              <a:lin ang="5400000" scaled="1"/>
            </a:gradFill>
            <a:ln w="12700">
              <a:solidFill>
                <a:srgbClr val="000000"/>
              </a:solidFill>
              <a:prstDash val="solid"/>
            </a:ln>
          </c:spPr>
          <c:invertIfNegative val="0"/>
          <c:cat>
            <c:strRef>
              <c:f>予材管理シート!$G$9:$R$9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予材管理シート!$AA$34:$AL$34</c:f>
              <c:numCache>
                <c:formatCode>#,##0_ </c:formatCode>
                <c:ptCount val="12"/>
                <c:pt idx="0">
                  <c:v>0</c:v>
                </c:pt>
                <c:pt idx="1">
                  <c:v>27350</c:v>
                </c:pt>
                <c:pt idx="2">
                  <c:v>24520</c:v>
                </c:pt>
                <c:pt idx="3">
                  <c:v>24890</c:v>
                </c:pt>
                <c:pt idx="4">
                  <c:v>16500</c:v>
                </c:pt>
                <c:pt idx="5">
                  <c:v>9900</c:v>
                </c:pt>
                <c:pt idx="6">
                  <c:v>10000</c:v>
                </c:pt>
                <c:pt idx="7">
                  <c:v>10000</c:v>
                </c:pt>
                <c:pt idx="8">
                  <c:v>9800</c:v>
                </c:pt>
                <c:pt idx="9">
                  <c:v>6000</c:v>
                </c:pt>
                <c:pt idx="10">
                  <c:v>5000</c:v>
                </c:pt>
                <c:pt idx="11">
                  <c:v>4000</c:v>
                </c:pt>
              </c:numCache>
            </c:numRef>
          </c:val>
        </c:ser>
        <c:ser>
          <c:idx val="1"/>
          <c:order val="2"/>
          <c:tx>
            <c:v>目標 超過額</c:v>
          </c:tx>
          <c:spPr>
            <a:blipFill dpi="0" rotWithShape="0">
              <a:blip xmlns:r="http://schemas.openxmlformats.org/officeDocument/2006/relationships" r:embed="rId1"/>
              <a:srcRect/>
              <a:stretch>
                <a:fillRect/>
              </a:stretch>
            </a:blipFill>
            <a:ln w="25400">
              <a:noFill/>
            </a:ln>
          </c:spPr>
          <c:invertIfNegative val="0"/>
          <c:pictureOptions>
            <c:pictureFormat val="stretch"/>
          </c:pictureOptions>
          <c:cat>
            <c:strRef>
              <c:f>予材管理シート!$G$9:$R$9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予材管理シート!$AA$35:$AL$35</c:f>
              <c:numCache>
                <c:formatCode>#,##0_ </c:formatCode>
                <c:ptCount val="12"/>
                <c:pt idx="0">
                  <c:v>3800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目標 不足額</c:v>
          </c:tx>
          <c:spPr>
            <a:blipFill dpi="0" rotWithShape="0">
              <a:blip xmlns:r="http://schemas.openxmlformats.org/officeDocument/2006/relationships" r:embed="rId2"/>
              <a:srcRect/>
              <a:stretch>
                <a:fillRect/>
              </a:stretch>
            </a:blipFill>
            <a:ln w="25400">
              <a:noFill/>
            </a:ln>
          </c:spPr>
          <c:invertIfNegative val="0"/>
          <c:pictureOptions>
            <c:pictureFormat val="stretch"/>
          </c:pictureOptions>
          <c:cat>
            <c:strRef>
              <c:f>予材管理シート!$G$9:$R$9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予材管理シート!$AA$36:$AL$36</c:f>
              <c:numCache>
                <c:formatCode>#,##0_ </c:formatCode>
                <c:ptCount val="12"/>
                <c:pt idx="0">
                  <c:v>0</c:v>
                </c:pt>
                <c:pt idx="1">
                  <c:v>2650</c:v>
                </c:pt>
                <c:pt idx="2">
                  <c:v>6480</c:v>
                </c:pt>
                <c:pt idx="3">
                  <c:v>6110</c:v>
                </c:pt>
                <c:pt idx="4">
                  <c:v>13500</c:v>
                </c:pt>
                <c:pt idx="5">
                  <c:v>15100</c:v>
                </c:pt>
                <c:pt idx="6">
                  <c:v>23000</c:v>
                </c:pt>
                <c:pt idx="7">
                  <c:v>29000</c:v>
                </c:pt>
                <c:pt idx="8">
                  <c:v>30200</c:v>
                </c:pt>
                <c:pt idx="9">
                  <c:v>20000</c:v>
                </c:pt>
                <c:pt idx="10">
                  <c:v>24000</c:v>
                </c:pt>
                <c:pt idx="11">
                  <c:v>25000</c:v>
                </c:pt>
              </c:numCache>
            </c:numRef>
          </c:val>
        </c:ser>
        <c:dLbls>
          <c:showLegendKey val="0"/>
          <c:showVal val="0"/>
          <c:showCatName val="0"/>
          <c:showSerName val="0"/>
          <c:showPercent val="0"/>
          <c:showBubbleSize val="0"/>
        </c:dLbls>
        <c:gapWidth val="150"/>
        <c:overlap val="100"/>
        <c:axId val="45668608"/>
        <c:axId val="45670400"/>
      </c:barChart>
      <c:scatterChart>
        <c:scatterStyle val="lineMarker"/>
        <c:varyColors val="0"/>
        <c:ser>
          <c:idx val="5"/>
          <c:order val="5"/>
          <c:tx>
            <c:v>目標額</c:v>
          </c:tx>
          <c:spPr>
            <a:ln w="28575">
              <a:noFill/>
            </a:ln>
          </c:spPr>
          <c:marker>
            <c:symbol val="circle"/>
            <c:size val="7"/>
            <c:spPr>
              <a:solidFill>
                <a:srgbClr val="00CCFF"/>
              </a:solidFill>
              <a:ln>
                <a:solidFill>
                  <a:srgbClr val="000080"/>
                </a:solidFill>
                <a:prstDash val="solid"/>
              </a:ln>
            </c:spPr>
          </c:marker>
          <c:yVal>
            <c:numRef>
              <c:f>予材管理シート!$G$10:$R$10</c:f>
              <c:numCache>
                <c:formatCode>#,##0_);[Red]\(#,##0\)</c:formatCode>
                <c:ptCount val="12"/>
                <c:pt idx="0">
                  <c:v>29000</c:v>
                </c:pt>
                <c:pt idx="1">
                  <c:v>30000</c:v>
                </c:pt>
                <c:pt idx="2">
                  <c:v>31000</c:v>
                </c:pt>
                <c:pt idx="3">
                  <c:v>31000</c:v>
                </c:pt>
                <c:pt idx="4">
                  <c:v>30000</c:v>
                </c:pt>
                <c:pt idx="5">
                  <c:v>25000</c:v>
                </c:pt>
                <c:pt idx="6">
                  <c:v>33000</c:v>
                </c:pt>
                <c:pt idx="7">
                  <c:v>39000</c:v>
                </c:pt>
                <c:pt idx="8">
                  <c:v>40000</c:v>
                </c:pt>
                <c:pt idx="9">
                  <c:v>26000</c:v>
                </c:pt>
                <c:pt idx="10">
                  <c:v>29000</c:v>
                </c:pt>
                <c:pt idx="11">
                  <c:v>29000</c:v>
                </c:pt>
              </c:numCache>
            </c:numRef>
          </c:yVal>
          <c:smooth val="0"/>
        </c:ser>
        <c:dLbls>
          <c:showLegendKey val="0"/>
          <c:showVal val="0"/>
          <c:showCatName val="0"/>
          <c:showSerName val="0"/>
          <c:showPercent val="0"/>
          <c:showBubbleSize val="0"/>
        </c:dLbls>
        <c:axId val="45660800"/>
        <c:axId val="45667072"/>
      </c:scatterChart>
      <c:catAx>
        <c:axId val="456608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67072"/>
        <c:crosses val="autoZero"/>
        <c:auto val="0"/>
        <c:lblAlgn val="ctr"/>
        <c:lblOffset val="100"/>
        <c:tickLblSkip val="1"/>
        <c:tickMarkSkip val="1"/>
        <c:noMultiLvlLbl val="0"/>
      </c:catAx>
      <c:valAx>
        <c:axId val="45667072"/>
        <c:scaling>
          <c:orientation val="minMax"/>
          <c:max val="50000"/>
          <c:min val="0"/>
        </c:scaling>
        <c:delete val="0"/>
        <c:axPos val="l"/>
        <c:majorGridlines>
          <c:spPr>
            <a:ln w="3175">
              <a:pattFill prst="pct50">
                <a:fgClr>
                  <a:srgbClr val="000000"/>
                </a:fgClr>
                <a:bgClr>
                  <a:srgbClr val="FFFFFF"/>
                </a:bgClr>
              </a:patt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60800"/>
        <c:crosses val="autoZero"/>
        <c:crossBetween val="between"/>
        <c:majorUnit val="5000"/>
        <c:minorUnit val="1000"/>
      </c:valAx>
      <c:catAx>
        <c:axId val="45668608"/>
        <c:scaling>
          <c:orientation val="minMax"/>
        </c:scaling>
        <c:delete val="1"/>
        <c:axPos val="b"/>
        <c:majorTickMark val="out"/>
        <c:minorTickMark val="none"/>
        <c:tickLblPos val="nextTo"/>
        <c:crossAx val="45670400"/>
        <c:crosses val="autoZero"/>
        <c:auto val="1"/>
        <c:lblAlgn val="ctr"/>
        <c:lblOffset val="100"/>
        <c:noMultiLvlLbl val="0"/>
      </c:catAx>
      <c:valAx>
        <c:axId val="45670400"/>
        <c:scaling>
          <c:orientation val="minMax"/>
          <c:max val="40000"/>
          <c:min val="0"/>
        </c:scaling>
        <c:delete val="1"/>
        <c:axPos val="r"/>
        <c:numFmt formatCode="#,##0_ " sourceLinked="1"/>
        <c:majorTickMark val="out"/>
        <c:minorTickMark val="none"/>
        <c:tickLblPos val="nextTo"/>
        <c:crossAx val="45668608"/>
        <c:crosses val="max"/>
        <c:crossBetween val="between"/>
        <c:majorUnit val="5000"/>
      </c:valAx>
      <c:spPr>
        <a:solidFill>
          <a:srgbClr val="FFFFCC"/>
        </a:solidFill>
        <a:ln w="12700">
          <a:solidFill>
            <a:srgbClr val="808080"/>
          </a:solidFill>
          <a:prstDash val="solid"/>
        </a:ln>
      </c:spPr>
    </c:plotArea>
    <c:legend>
      <c:legendPos val="b"/>
      <c:layout>
        <c:manualLayout>
          <c:xMode val="edge"/>
          <c:yMode val="edge"/>
          <c:x val="0.19039752481270966"/>
          <c:y val="0.87818696883852687"/>
          <c:w val="0.76986824494620287"/>
          <c:h val="0.1133144475920679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目標実績累計グラフ</a:t>
            </a:r>
          </a:p>
        </c:rich>
      </c:tx>
      <c:layout>
        <c:manualLayout>
          <c:xMode val="edge"/>
          <c:yMode val="edge"/>
          <c:x val="0.41254194710809661"/>
          <c:y val="3.3519553072625698E-2"/>
        </c:manualLayout>
      </c:layout>
      <c:overlay val="0"/>
      <c:spPr>
        <a:noFill/>
        <a:ln w="25400">
          <a:noFill/>
        </a:ln>
      </c:spPr>
    </c:title>
    <c:autoTitleDeleted val="0"/>
    <c:plotArea>
      <c:layout>
        <c:manualLayout>
          <c:layoutTarget val="inner"/>
          <c:xMode val="edge"/>
          <c:yMode val="edge"/>
          <c:x val="0.13201341405833278"/>
          <c:y val="7.8212397177785081E-2"/>
          <c:w val="0.84653601764905895"/>
          <c:h val="0.75419097278578473"/>
        </c:manualLayout>
      </c:layout>
      <c:lineChart>
        <c:grouping val="standard"/>
        <c:varyColors val="0"/>
        <c:ser>
          <c:idx val="0"/>
          <c:order val="0"/>
          <c:tx>
            <c:strRef>
              <c:f>予材管理シート!$AP$33</c:f>
              <c:strCache>
                <c:ptCount val="1"/>
                <c:pt idx="0">
                  <c:v>目標累計</c:v>
                </c:pt>
              </c:strCache>
            </c:strRef>
          </c:tx>
          <c:spPr>
            <a:ln w="12700">
              <a:solidFill>
                <a:srgbClr val="FF0000"/>
              </a:solidFill>
              <a:prstDash val="solid"/>
            </a:ln>
          </c:spPr>
          <c:marker>
            <c:symbol val="circle"/>
            <c:size val="5"/>
            <c:spPr>
              <a:solidFill>
                <a:srgbClr val="FF0000"/>
              </a:solidFill>
              <a:ln>
                <a:solidFill>
                  <a:srgbClr val="FF0000"/>
                </a:solidFill>
                <a:prstDash val="solid"/>
              </a:ln>
            </c:spPr>
          </c:marker>
          <c:cat>
            <c:strRef>
              <c:f>予材管理シート!$AQ$32:$BB$32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予材管理シート!$AQ$33:$BB$33</c:f>
              <c:numCache>
                <c:formatCode>#,##0_ ;[Red]\-#,##0\ </c:formatCode>
                <c:ptCount val="12"/>
                <c:pt idx="0">
                  <c:v>29000</c:v>
                </c:pt>
                <c:pt idx="1">
                  <c:v>59000</c:v>
                </c:pt>
                <c:pt idx="2">
                  <c:v>90000</c:v>
                </c:pt>
                <c:pt idx="3">
                  <c:v>121000</c:v>
                </c:pt>
                <c:pt idx="4">
                  <c:v>151000</c:v>
                </c:pt>
                <c:pt idx="5">
                  <c:v>176000</c:v>
                </c:pt>
                <c:pt idx="6">
                  <c:v>209000</c:v>
                </c:pt>
                <c:pt idx="7">
                  <c:v>248000</c:v>
                </c:pt>
                <c:pt idx="8">
                  <c:v>288000</c:v>
                </c:pt>
                <c:pt idx="9">
                  <c:v>314000</c:v>
                </c:pt>
                <c:pt idx="10">
                  <c:v>343000</c:v>
                </c:pt>
                <c:pt idx="11">
                  <c:v>372000</c:v>
                </c:pt>
              </c:numCache>
            </c:numRef>
          </c:val>
          <c:smooth val="0"/>
        </c:ser>
        <c:ser>
          <c:idx val="1"/>
          <c:order val="1"/>
          <c:tx>
            <c:strRef>
              <c:f>予材管理シート!$AP$34</c:f>
              <c:strCache>
                <c:ptCount val="1"/>
                <c:pt idx="0">
                  <c:v>実績累計</c:v>
                </c:pt>
              </c:strCache>
            </c:strRef>
          </c:tx>
          <c:spPr>
            <a:ln w="12700">
              <a:solidFill>
                <a:srgbClr val="333399"/>
              </a:solidFill>
              <a:prstDash val="solid"/>
            </a:ln>
          </c:spPr>
          <c:marker>
            <c:symbol val="circle"/>
            <c:size val="5"/>
            <c:spPr>
              <a:solidFill>
                <a:srgbClr val="000080"/>
              </a:solidFill>
              <a:ln>
                <a:solidFill>
                  <a:srgbClr val="333399"/>
                </a:solidFill>
                <a:prstDash val="solid"/>
              </a:ln>
            </c:spPr>
          </c:marker>
          <c:cat>
            <c:strRef>
              <c:f>予材管理シート!$AQ$32:$BB$32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予材管理シート!$AQ$34:$BB$34</c:f>
              <c:numCache>
                <c:formatCode>#,##0_ ;[Red]\-#,##0\ </c:formatCode>
                <c:ptCount val="12"/>
                <c:pt idx="0" formatCode="#,##0_ ">
                  <c:v>32800</c:v>
                </c:pt>
                <c:pt idx="1">
                  <c:v>60150</c:v>
                </c:pt>
                <c:pt idx="2">
                  <c:v>84670</c:v>
                </c:pt>
                <c:pt idx="3">
                  <c:v>109560</c:v>
                </c:pt>
                <c:pt idx="4">
                  <c:v>126060</c:v>
                </c:pt>
                <c:pt idx="5">
                  <c:v>135960</c:v>
                </c:pt>
                <c:pt idx="6">
                  <c:v>145960</c:v>
                </c:pt>
                <c:pt idx="7">
                  <c:v>155960</c:v>
                </c:pt>
                <c:pt idx="8">
                  <c:v>165760</c:v>
                </c:pt>
                <c:pt idx="9">
                  <c:v>171760</c:v>
                </c:pt>
                <c:pt idx="10">
                  <c:v>176760</c:v>
                </c:pt>
                <c:pt idx="11">
                  <c:v>180760</c:v>
                </c:pt>
              </c:numCache>
            </c:numRef>
          </c:val>
          <c:smooth val="0"/>
        </c:ser>
        <c:dLbls>
          <c:showLegendKey val="0"/>
          <c:showVal val="0"/>
          <c:showCatName val="0"/>
          <c:showSerName val="0"/>
          <c:showPercent val="0"/>
          <c:showBubbleSize val="0"/>
        </c:dLbls>
        <c:marker val="1"/>
        <c:smooth val="0"/>
        <c:axId val="46092672"/>
        <c:axId val="46094592"/>
      </c:lineChart>
      <c:catAx>
        <c:axId val="46092672"/>
        <c:scaling>
          <c:orientation val="minMax"/>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46094592"/>
        <c:crosses val="autoZero"/>
        <c:auto val="1"/>
        <c:lblAlgn val="ctr"/>
        <c:lblOffset val="100"/>
        <c:tickLblSkip val="1"/>
        <c:tickMarkSkip val="1"/>
        <c:noMultiLvlLbl val="0"/>
      </c:catAx>
      <c:valAx>
        <c:axId val="46094592"/>
        <c:scaling>
          <c:orientation val="minMax"/>
        </c:scaling>
        <c:delete val="0"/>
        <c:axPos val="l"/>
        <c:majorGridlines>
          <c:spPr>
            <a:ln w="3175">
              <a:solidFill>
                <a:srgbClr val="000000"/>
              </a:solidFill>
              <a:prstDash val="solid"/>
            </a:ln>
          </c:spPr>
        </c:majorGridlines>
        <c:title>
          <c:tx>
            <c:rich>
              <a:bodyPr rot="0" vert="wordArtVertRtl"/>
              <a:lstStyle/>
              <a:p>
                <a:pPr algn="ctr">
                  <a:defRPr sz="875" b="1" i="0" u="none" strike="noStrike" baseline="0">
                    <a:solidFill>
                      <a:srgbClr val="000000"/>
                    </a:solidFill>
                    <a:latin typeface="ＭＳ Ｐゴシック"/>
                    <a:ea typeface="ＭＳ Ｐゴシック"/>
                    <a:cs typeface="ＭＳ Ｐゴシック"/>
                  </a:defRPr>
                </a:pPr>
                <a:r>
                  <a:rPr lang="ja-JP" altLang="en-US"/>
                  <a:t>累計金額（千円）</a:t>
                </a:r>
              </a:p>
            </c:rich>
          </c:tx>
          <c:layout>
            <c:manualLayout>
              <c:xMode val="edge"/>
              <c:yMode val="edge"/>
              <c:x val="1.4851485148514851E-2"/>
              <c:y val="0.28212319828736493"/>
            </c:manualLayout>
          </c:layout>
          <c:overlay val="0"/>
          <c:spPr>
            <a:noFill/>
            <a:ln w="25400">
              <a:noFill/>
            </a:ln>
          </c:spPr>
        </c:title>
        <c:numFmt formatCode="#,##0_ ;[Red]\-#,##0\ "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46092672"/>
        <c:crosses val="autoZero"/>
        <c:crossBetween val="between"/>
      </c:valAx>
      <c:spPr>
        <a:solidFill>
          <a:srgbClr val="FFFFCC"/>
        </a:solidFill>
        <a:ln w="12700">
          <a:solidFill>
            <a:srgbClr val="808080"/>
          </a:solidFill>
          <a:prstDash val="solid"/>
        </a:ln>
      </c:spPr>
    </c:plotArea>
    <c:legend>
      <c:legendPos val="b"/>
      <c:layout>
        <c:manualLayout>
          <c:xMode val="edge"/>
          <c:yMode val="edge"/>
          <c:x val="0.34158467815285465"/>
          <c:y val="0.9329620668924764"/>
          <c:w val="0.52310317645937821"/>
          <c:h val="5.865921787709493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受注確度ごとの予材規模</a:t>
            </a:r>
          </a:p>
        </c:rich>
      </c:tx>
      <c:layout>
        <c:manualLayout>
          <c:xMode val="edge"/>
          <c:yMode val="edge"/>
          <c:x val="0.38019169329073482"/>
          <c:y val="1.8867924528301886E-2"/>
        </c:manualLayout>
      </c:layout>
      <c:overlay val="0"/>
      <c:spPr>
        <a:noFill/>
        <a:ln w="25400">
          <a:noFill/>
        </a:ln>
      </c:spPr>
    </c:title>
    <c:autoTitleDeleted val="0"/>
    <c:plotArea>
      <c:layout>
        <c:manualLayout>
          <c:layoutTarget val="inner"/>
          <c:xMode val="edge"/>
          <c:yMode val="edge"/>
          <c:x val="8.1469648562300323E-2"/>
          <c:y val="0.16352251474828872"/>
          <c:w val="0.86421725239616609"/>
          <c:h val="0.73585131636729917"/>
        </c:manualLayout>
      </c:layout>
      <c:barChart>
        <c:barDir val="col"/>
        <c:grouping val="percentStacked"/>
        <c:varyColors val="0"/>
        <c:ser>
          <c:idx val="4"/>
          <c:order val="0"/>
          <c:tx>
            <c:strRef>
              <c:f>'予材管理シート (フォーマット)'!$F$77</c:f>
              <c:strCache>
                <c:ptCount val="1"/>
                <c:pt idx="0">
                  <c:v>適正予材規模との差</c:v>
                </c:pt>
              </c:strCache>
            </c:strRef>
          </c:tx>
          <c:spPr>
            <a:solidFill>
              <a:srgbClr val="FF0000"/>
            </a:solidFill>
            <a:ln w="12700">
              <a:solidFill>
                <a:srgbClr val="000000"/>
              </a:solidFill>
              <a:prstDash val="solid"/>
            </a:ln>
          </c:spPr>
          <c:invertIfNegative val="0"/>
          <c:cat>
            <c:strRef>
              <c:f>'予材管理シート (フォーマット)'!$G$9:$R$9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(フォーマット)'!$G$77:$R$77</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1"/>
          <c:tx>
            <c:strRef>
              <c:f>'予材管理シート (フォーマット)'!$F$75</c:f>
              <c:strCache>
                <c:ptCount val="1"/>
                <c:pt idx="0">
                  <c:v>A（見込み）予材の合計</c:v>
                </c:pt>
              </c:strCache>
            </c:strRef>
          </c:tx>
          <c:spPr>
            <a:solidFill>
              <a:srgbClr val="000080"/>
            </a:solidFill>
            <a:ln w="12700">
              <a:solidFill>
                <a:srgbClr val="000000"/>
              </a:solidFill>
              <a:prstDash val="solid"/>
            </a:ln>
          </c:spPr>
          <c:invertIfNegative val="0"/>
          <c:cat>
            <c:strRef>
              <c:f>'予材管理シート (フォーマット)'!$G$9:$R$9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(フォーマット)'!$G$75:$R$75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strRef>
              <c:f>'予材管理シート (フォーマット)'!$F$74</c:f>
              <c:strCache>
                <c:ptCount val="1"/>
                <c:pt idx="0">
                  <c:v>B（仕掛り）予材の合計</c:v>
                </c:pt>
              </c:strCache>
            </c:strRef>
          </c:tx>
          <c:spPr>
            <a:solidFill>
              <a:srgbClr val="3366FF"/>
            </a:solidFill>
            <a:ln w="12700">
              <a:solidFill>
                <a:srgbClr val="000000"/>
              </a:solidFill>
              <a:prstDash val="solid"/>
            </a:ln>
          </c:spPr>
          <c:invertIfNegative val="0"/>
          <c:cat>
            <c:strRef>
              <c:f>'予材管理シート (フォーマット)'!$G$9:$R$9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(フォーマット)'!$G$74:$R$74</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3"/>
          <c:tx>
            <c:strRef>
              <c:f>'予材管理シート (フォーマット)'!$F$73</c:f>
              <c:strCache>
                <c:ptCount val="1"/>
                <c:pt idx="0">
                  <c:v>C(白地）予材の合計</c:v>
                </c:pt>
              </c:strCache>
            </c:strRef>
          </c:tx>
          <c:spPr>
            <a:solidFill>
              <a:srgbClr val="FFFFFF"/>
            </a:solidFill>
            <a:ln w="12700">
              <a:solidFill>
                <a:srgbClr val="000000"/>
              </a:solidFill>
              <a:prstDash val="solid"/>
            </a:ln>
          </c:spPr>
          <c:invertIfNegative val="0"/>
          <c:cat>
            <c:strRef>
              <c:f>'予材管理シート (フォーマット)'!$G$9:$R$9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(フォーマット)'!$G$73:$R$73</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0"/>
        <c:overlap val="100"/>
        <c:axId val="96798208"/>
        <c:axId val="96799744"/>
      </c:barChart>
      <c:catAx>
        <c:axId val="96798208"/>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99744"/>
        <c:crosses val="autoZero"/>
        <c:auto val="1"/>
        <c:lblAlgn val="ctr"/>
        <c:lblOffset val="100"/>
        <c:tickLblSkip val="1"/>
        <c:tickMarkSkip val="1"/>
        <c:noMultiLvlLbl val="0"/>
      </c:catAx>
      <c:valAx>
        <c:axId val="96799744"/>
        <c:scaling>
          <c:orientation val="minMax"/>
        </c:scaling>
        <c:delete val="0"/>
        <c:axPos val="l"/>
        <c:majorGridlines>
          <c:spPr>
            <a:ln w="3175">
              <a:pattFill prst="pct50">
                <a:fgClr>
                  <a:srgbClr val="000000"/>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798208"/>
        <c:crosses val="autoZero"/>
        <c:crossBetween val="between"/>
        <c:minorUnit val="0.04"/>
      </c:valAx>
      <c:spPr>
        <a:solidFill>
          <a:srgbClr val="FFFFFF"/>
        </a:solidFill>
        <a:ln w="12700">
          <a:solidFill>
            <a:srgbClr val="666699"/>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目標実績管理グラフ</a:t>
            </a:r>
          </a:p>
        </c:rich>
      </c:tx>
      <c:layout>
        <c:manualLayout>
          <c:xMode val="edge"/>
          <c:yMode val="edge"/>
          <c:x val="0.39404008273800212"/>
          <c:y val="1.4164305949008499E-2"/>
        </c:manualLayout>
      </c:layout>
      <c:overlay val="0"/>
      <c:spPr>
        <a:noFill/>
        <a:ln w="25400">
          <a:noFill/>
        </a:ln>
      </c:spPr>
    </c:title>
    <c:autoTitleDeleted val="0"/>
    <c:plotArea>
      <c:layout>
        <c:manualLayout>
          <c:layoutTarget val="inner"/>
          <c:xMode val="edge"/>
          <c:yMode val="edge"/>
          <c:x val="9.4370937217813228E-2"/>
          <c:y val="6.2322946175637391E-2"/>
          <c:w val="0.88245104451042888"/>
          <c:h val="0.71388101983002827"/>
        </c:manualLayout>
      </c:layout>
      <c:barChart>
        <c:barDir val="col"/>
        <c:grouping val="clustered"/>
        <c:varyColors val="0"/>
        <c:ser>
          <c:idx val="2"/>
          <c:order val="3"/>
          <c:tx>
            <c:v>昨年実績</c:v>
          </c:tx>
          <c:spPr>
            <a:pattFill prst="pct7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666699" mc:Ignorable="a14" a14:legacySpreadsheetColorIndex="54"/>
              </a:bgClr>
            </a:pattFill>
            <a:ln w="12700">
              <a:solidFill>
                <a:srgbClr val="000000"/>
              </a:solidFill>
              <a:prstDash val="solid"/>
            </a:ln>
          </c:spPr>
          <c:invertIfNegative val="0"/>
          <c:cat>
            <c:strRef>
              <c:f>'予材管理シート (フォーマット)'!$G$9:$R$9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(フォーマット)'!$G$15:$R$15</c:f>
              <c:numCache>
                <c:formatCode>#,##0_);[Red]\(#,##0\)</c:formatCode>
                <c:ptCount val="12"/>
              </c:numCache>
            </c:numRef>
          </c:val>
        </c:ser>
        <c:dLbls>
          <c:showLegendKey val="0"/>
          <c:showVal val="0"/>
          <c:showCatName val="0"/>
          <c:showSerName val="0"/>
          <c:showPercent val="0"/>
          <c:showBubbleSize val="0"/>
        </c:dLbls>
        <c:gapWidth val="10"/>
        <c:axId val="96854016"/>
        <c:axId val="96855936"/>
      </c:barChart>
      <c:barChart>
        <c:barDir val="col"/>
        <c:grouping val="stacked"/>
        <c:varyColors val="0"/>
        <c:ser>
          <c:idx val="0"/>
          <c:order val="0"/>
          <c:tx>
            <c:v>目標達成の実績額</c:v>
          </c:tx>
          <c:spPr>
            <a:gradFill rotWithShape="0">
              <a:gsLst>
                <a:gs pos="0">
                  <a:srgbClr val="666699"/>
                </a:gs>
                <a:gs pos="100000">
                  <a:srgbClr val="C0C0C0"/>
                </a:gs>
              </a:gsLst>
              <a:lin ang="5400000" scaled="1"/>
            </a:gradFill>
            <a:ln w="12700">
              <a:solidFill>
                <a:srgbClr val="000000"/>
              </a:solidFill>
              <a:prstDash val="solid"/>
            </a:ln>
          </c:spPr>
          <c:invertIfNegative val="0"/>
          <c:cat>
            <c:strRef>
              <c:f>'予材管理シート (フォーマット)'!$G$9:$R$9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(フォーマット)'!$AA$4:$AL$4</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1"/>
          <c:tx>
            <c:v>目標未達の実績額</c:v>
          </c:tx>
          <c:spPr>
            <a:gradFill rotWithShape="0">
              <a:gsLst>
                <a:gs pos="0">
                  <a:srgbClr val="FFCC99"/>
                </a:gs>
                <a:gs pos="100000">
                  <a:srgbClr val="FF6600"/>
                </a:gs>
              </a:gsLst>
              <a:lin ang="5400000" scaled="1"/>
            </a:gradFill>
            <a:ln w="12700">
              <a:solidFill>
                <a:srgbClr val="000000"/>
              </a:solidFill>
              <a:prstDash val="solid"/>
            </a:ln>
          </c:spPr>
          <c:invertIfNegative val="0"/>
          <c:cat>
            <c:strRef>
              <c:f>'予材管理シート (フォーマット)'!$G$9:$R$9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(フォーマット)'!$AA$5:$AL$5</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v>目標 超過額</c:v>
          </c:tx>
          <c:spPr>
            <a:blipFill dpi="0" rotWithShape="0">
              <a:blip xmlns:r="http://schemas.openxmlformats.org/officeDocument/2006/relationships" r:embed="rId1"/>
              <a:srcRect/>
              <a:stretch>
                <a:fillRect/>
              </a:stretch>
            </a:blipFill>
            <a:ln w="25400">
              <a:noFill/>
            </a:ln>
          </c:spPr>
          <c:invertIfNegative val="0"/>
          <c:pictureOptions>
            <c:pictureFormat val="stretch"/>
          </c:pictureOptions>
          <c:cat>
            <c:strRef>
              <c:f>'予材管理シート (フォーマット)'!$G$9:$R$9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(フォーマット)'!$AA$6:$AL$6</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目標 不足額</c:v>
          </c:tx>
          <c:spPr>
            <a:blipFill dpi="0" rotWithShape="0">
              <a:blip xmlns:r="http://schemas.openxmlformats.org/officeDocument/2006/relationships" r:embed="rId2"/>
              <a:srcRect/>
              <a:stretch>
                <a:fillRect/>
              </a:stretch>
            </a:blipFill>
            <a:ln w="25400">
              <a:noFill/>
            </a:ln>
          </c:spPr>
          <c:invertIfNegative val="0"/>
          <c:pictureOptions>
            <c:pictureFormat val="stretch"/>
          </c:pictureOptions>
          <c:cat>
            <c:strRef>
              <c:f>'予材管理シート (フォーマット)'!$G$9:$R$9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(フォーマット)'!$AA$7:$AL$7</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96857472"/>
        <c:axId val="96859264"/>
      </c:barChart>
      <c:scatterChart>
        <c:scatterStyle val="lineMarker"/>
        <c:varyColors val="0"/>
        <c:ser>
          <c:idx val="5"/>
          <c:order val="5"/>
          <c:tx>
            <c:v>目標額</c:v>
          </c:tx>
          <c:spPr>
            <a:ln w="28575">
              <a:noFill/>
            </a:ln>
          </c:spPr>
          <c:marker>
            <c:symbol val="circle"/>
            <c:size val="7"/>
            <c:spPr>
              <a:solidFill>
                <a:srgbClr val="00CCFF"/>
              </a:solidFill>
              <a:ln>
                <a:solidFill>
                  <a:srgbClr val="000080"/>
                </a:solidFill>
                <a:prstDash val="solid"/>
              </a:ln>
            </c:spPr>
          </c:marker>
          <c:yVal>
            <c:numRef>
              <c:f>'予材管理シート (フォーマット)'!$G$10:$R$10</c:f>
              <c:numCache>
                <c:formatCode>#,##0_);[Red]\(#,##0\)</c:formatCode>
                <c:ptCount val="12"/>
              </c:numCache>
            </c:numRef>
          </c:yVal>
          <c:smooth val="0"/>
        </c:ser>
        <c:dLbls>
          <c:showLegendKey val="0"/>
          <c:showVal val="0"/>
          <c:showCatName val="0"/>
          <c:showSerName val="0"/>
          <c:showPercent val="0"/>
          <c:showBubbleSize val="0"/>
        </c:dLbls>
        <c:axId val="96854016"/>
        <c:axId val="96855936"/>
      </c:scatterChart>
      <c:catAx>
        <c:axId val="96854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55936"/>
        <c:crosses val="autoZero"/>
        <c:auto val="0"/>
        <c:lblAlgn val="ctr"/>
        <c:lblOffset val="100"/>
        <c:tickLblSkip val="1"/>
        <c:tickMarkSkip val="1"/>
        <c:noMultiLvlLbl val="0"/>
      </c:catAx>
      <c:valAx>
        <c:axId val="96855936"/>
        <c:scaling>
          <c:orientation val="minMax"/>
          <c:max val="50000"/>
          <c:min val="0"/>
        </c:scaling>
        <c:delete val="0"/>
        <c:axPos val="l"/>
        <c:majorGridlines>
          <c:spPr>
            <a:ln w="3175">
              <a:pattFill prst="pct50">
                <a:fgClr>
                  <a:srgbClr val="000000"/>
                </a:fgClr>
                <a:bgClr>
                  <a:srgbClr val="FFFFFF"/>
                </a:bgClr>
              </a:patt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854016"/>
        <c:crosses val="autoZero"/>
        <c:crossBetween val="between"/>
        <c:majorUnit val="5000"/>
        <c:minorUnit val="1000"/>
      </c:valAx>
      <c:catAx>
        <c:axId val="96857472"/>
        <c:scaling>
          <c:orientation val="minMax"/>
        </c:scaling>
        <c:delete val="1"/>
        <c:axPos val="b"/>
        <c:majorTickMark val="out"/>
        <c:minorTickMark val="none"/>
        <c:tickLblPos val="nextTo"/>
        <c:crossAx val="96859264"/>
        <c:crosses val="autoZero"/>
        <c:auto val="1"/>
        <c:lblAlgn val="ctr"/>
        <c:lblOffset val="100"/>
        <c:noMultiLvlLbl val="0"/>
      </c:catAx>
      <c:valAx>
        <c:axId val="96859264"/>
        <c:scaling>
          <c:orientation val="minMax"/>
          <c:max val="40000"/>
          <c:min val="0"/>
        </c:scaling>
        <c:delete val="1"/>
        <c:axPos val="r"/>
        <c:numFmt formatCode="#,##0_ " sourceLinked="1"/>
        <c:majorTickMark val="out"/>
        <c:minorTickMark val="none"/>
        <c:tickLblPos val="nextTo"/>
        <c:crossAx val="96857472"/>
        <c:crosses val="max"/>
        <c:crossBetween val="between"/>
        <c:majorUnit val="5000"/>
      </c:valAx>
      <c:spPr>
        <a:solidFill>
          <a:srgbClr val="FFFFCC"/>
        </a:solidFill>
        <a:ln w="12700">
          <a:solidFill>
            <a:srgbClr val="808080"/>
          </a:solidFill>
          <a:prstDash val="solid"/>
        </a:ln>
      </c:spPr>
    </c:plotArea>
    <c:legend>
      <c:legendPos val="b"/>
      <c:layout>
        <c:manualLayout>
          <c:xMode val="edge"/>
          <c:yMode val="edge"/>
          <c:x val="0.19039752481270966"/>
          <c:y val="0.87818696883852687"/>
          <c:w val="0.76986824494620287"/>
          <c:h val="0.1133144475920679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目標実績累計グラフ</a:t>
            </a:r>
          </a:p>
        </c:rich>
      </c:tx>
      <c:layout>
        <c:manualLayout>
          <c:xMode val="edge"/>
          <c:yMode val="edge"/>
          <c:x val="0.41254194710809661"/>
          <c:y val="3.3519553072625698E-2"/>
        </c:manualLayout>
      </c:layout>
      <c:overlay val="0"/>
      <c:spPr>
        <a:noFill/>
        <a:ln w="25400">
          <a:noFill/>
        </a:ln>
      </c:spPr>
    </c:title>
    <c:autoTitleDeleted val="0"/>
    <c:plotArea>
      <c:layout>
        <c:manualLayout>
          <c:layoutTarget val="inner"/>
          <c:xMode val="edge"/>
          <c:yMode val="edge"/>
          <c:x val="0.13201341405833278"/>
          <c:y val="7.8212397177785081E-2"/>
          <c:w val="0.84653601764905895"/>
          <c:h val="0.75419097278578473"/>
        </c:manualLayout>
      </c:layout>
      <c:lineChart>
        <c:grouping val="standard"/>
        <c:varyColors val="0"/>
        <c:ser>
          <c:idx val="0"/>
          <c:order val="0"/>
          <c:tx>
            <c:strRef>
              <c:f>'予材管理シート (フォーマット)'!$AP$4</c:f>
              <c:strCache>
                <c:ptCount val="1"/>
                <c:pt idx="0">
                  <c:v>目標累計</c:v>
                </c:pt>
              </c:strCache>
            </c:strRef>
          </c:tx>
          <c:spPr>
            <a:ln w="12700">
              <a:solidFill>
                <a:srgbClr val="FF0000"/>
              </a:solidFill>
              <a:prstDash val="solid"/>
            </a:ln>
          </c:spPr>
          <c:marker>
            <c:symbol val="circle"/>
            <c:size val="5"/>
            <c:spPr>
              <a:solidFill>
                <a:srgbClr val="FF0000"/>
              </a:solidFill>
              <a:ln>
                <a:solidFill>
                  <a:srgbClr val="FF0000"/>
                </a:solidFill>
                <a:prstDash val="solid"/>
              </a:ln>
            </c:spPr>
          </c:marker>
          <c:cat>
            <c:strRef>
              <c:f>'予材管理シート (フォーマット)'!$AQ$3:$BB$3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(フォーマット)'!$AQ$4:$BB$4</c:f>
              <c:numCache>
                <c:formatCode>#,##0_ ;[Red]\-#,##0\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'予材管理シート (フォーマット)'!$AP$5</c:f>
              <c:strCache>
                <c:ptCount val="1"/>
                <c:pt idx="0">
                  <c:v>実績累計</c:v>
                </c:pt>
              </c:strCache>
            </c:strRef>
          </c:tx>
          <c:spPr>
            <a:ln w="12700">
              <a:solidFill>
                <a:srgbClr val="333399"/>
              </a:solidFill>
              <a:prstDash val="solid"/>
            </a:ln>
          </c:spPr>
          <c:marker>
            <c:symbol val="circle"/>
            <c:size val="5"/>
            <c:spPr>
              <a:solidFill>
                <a:srgbClr val="000080"/>
              </a:solidFill>
              <a:ln>
                <a:solidFill>
                  <a:srgbClr val="333399"/>
                </a:solidFill>
                <a:prstDash val="solid"/>
              </a:ln>
            </c:spPr>
          </c:marker>
          <c:cat>
            <c:strRef>
              <c:f>'予材管理シート (フォーマット)'!$AQ$3:$BB$3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'予材管理シート (フォーマット)'!$AQ$5:$BB$5</c:f>
              <c:numCache>
                <c:formatCode>#,##0_ ;[Red]\-#,##0\ </c:formatCode>
                <c:ptCount val="12"/>
                <c:pt idx="0" formatCode="#,##0_ ">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96890880"/>
        <c:axId val="96892800"/>
      </c:lineChart>
      <c:catAx>
        <c:axId val="96890880"/>
        <c:scaling>
          <c:orientation val="minMax"/>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96892800"/>
        <c:crosses val="autoZero"/>
        <c:auto val="1"/>
        <c:lblAlgn val="ctr"/>
        <c:lblOffset val="100"/>
        <c:tickLblSkip val="1"/>
        <c:tickMarkSkip val="1"/>
        <c:noMultiLvlLbl val="0"/>
      </c:catAx>
      <c:valAx>
        <c:axId val="96892800"/>
        <c:scaling>
          <c:orientation val="minMax"/>
        </c:scaling>
        <c:delete val="0"/>
        <c:axPos val="l"/>
        <c:majorGridlines>
          <c:spPr>
            <a:ln w="3175">
              <a:solidFill>
                <a:srgbClr val="000000"/>
              </a:solidFill>
              <a:prstDash val="solid"/>
            </a:ln>
          </c:spPr>
        </c:majorGridlines>
        <c:title>
          <c:tx>
            <c:rich>
              <a:bodyPr rot="0" vert="wordArtVertRtl"/>
              <a:lstStyle/>
              <a:p>
                <a:pPr algn="ctr">
                  <a:defRPr sz="875" b="1" i="0" u="none" strike="noStrike" baseline="0">
                    <a:solidFill>
                      <a:srgbClr val="000000"/>
                    </a:solidFill>
                    <a:latin typeface="ＭＳ Ｐゴシック"/>
                    <a:ea typeface="ＭＳ Ｐゴシック"/>
                    <a:cs typeface="ＭＳ Ｐゴシック"/>
                  </a:defRPr>
                </a:pPr>
                <a:r>
                  <a:rPr lang="ja-JP" altLang="en-US"/>
                  <a:t>累計金額（千円）</a:t>
                </a:r>
              </a:p>
            </c:rich>
          </c:tx>
          <c:layout>
            <c:manualLayout>
              <c:xMode val="edge"/>
              <c:yMode val="edge"/>
              <c:x val="1.4851485148514851E-2"/>
              <c:y val="0.28212319828736493"/>
            </c:manualLayout>
          </c:layout>
          <c:overlay val="0"/>
          <c:spPr>
            <a:noFill/>
            <a:ln w="25400">
              <a:noFill/>
            </a:ln>
          </c:spPr>
        </c:title>
        <c:numFmt formatCode="#,##0_ ;[Red]\-#,##0\ "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96890880"/>
        <c:crosses val="autoZero"/>
        <c:crossBetween val="between"/>
      </c:valAx>
      <c:spPr>
        <a:solidFill>
          <a:srgbClr val="FFFFCC"/>
        </a:solidFill>
        <a:ln w="12700">
          <a:solidFill>
            <a:srgbClr val="808080"/>
          </a:solidFill>
          <a:prstDash val="solid"/>
        </a:ln>
      </c:spPr>
    </c:plotArea>
    <c:legend>
      <c:legendPos val="b"/>
      <c:layout>
        <c:manualLayout>
          <c:xMode val="edge"/>
          <c:yMode val="edge"/>
          <c:x val="0.34158467815285465"/>
          <c:y val="0.9329620668924764"/>
          <c:w val="0.52310317645937821"/>
          <c:h val="5.865921787709493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342900</xdr:colOff>
      <xdr:row>3</xdr:row>
      <xdr:rowOff>0</xdr:rowOff>
    </xdr:from>
    <xdr:to>
      <xdr:col>4</xdr:col>
      <xdr:colOff>2219325</xdr:colOff>
      <xdr:row>15</xdr:row>
      <xdr:rowOff>152400</xdr:rowOff>
    </xdr:to>
    <xdr:graphicFrame macro="">
      <xdr:nvGraphicFramePr>
        <xdr:cNvPr id="12324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77</xdr:row>
      <xdr:rowOff>0</xdr:rowOff>
    </xdr:from>
    <xdr:to>
      <xdr:col>6</xdr:col>
      <xdr:colOff>666750</xdr:colOff>
      <xdr:row>78</xdr:row>
      <xdr:rowOff>95250</xdr:rowOff>
    </xdr:to>
    <xdr:cxnSp macro="">
      <xdr:nvCxnSpPr>
        <xdr:cNvPr id="123247" name="AutoShape 4"/>
        <xdr:cNvCxnSpPr>
          <a:cxnSpLocks noChangeShapeType="1"/>
        </xdr:cNvCxnSpPr>
      </xdr:nvCxnSpPr>
      <xdr:spPr bwMode="auto">
        <a:xfrm>
          <a:off x="11649075" y="22755225"/>
          <a:ext cx="619125" cy="266700"/>
        </a:xfrm>
        <a:prstGeom prst="bentConnector3">
          <a:avLst>
            <a:gd name="adj1" fmla="val 49296"/>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3600450</xdr:colOff>
      <xdr:row>14</xdr:row>
      <xdr:rowOff>171450</xdr:rowOff>
    </xdr:from>
    <xdr:to>
      <xdr:col>6</xdr:col>
      <xdr:colOff>400050</xdr:colOff>
      <xdr:row>15</xdr:row>
      <xdr:rowOff>0</xdr:rowOff>
    </xdr:to>
    <xdr:sp macro="" textlink="">
      <xdr:nvSpPr>
        <xdr:cNvPr id="123248" name="Rectangle 7"/>
        <xdr:cNvSpPr>
          <a:spLocks noChangeArrowheads="1"/>
        </xdr:cNvSpPr>
      </xdr:nvSpPr>
      <xdr:spPr bwMode="auto">
        <a:xfrm>
          <a:off x="11544300" y="3409950"/>
          <a:ext cx="457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3600450</xdr:colOff>
      <xdr:row>22</xdr:row>
      <xdr:rowOff>285750</xdr:rowOff>
    </xdr:from>
    <xdr:to>
      <xdr:col>6</xdr:col>
      <xdr:colOff>142875</xdr:colOff>
      <xdr:row>23</xdr:row>
      <xdr:rowOff>0</xdr:rowOff>
    </xdr:to>
    <xdr:sp macro="" textlink="">
      <xdr:nvSpPr>
        <xdr:cNvPr id="123249" name="Rectangle 8"/>
        <xdr:cNvSpPr>
          <a:spLocks noChangeArrowheads="1"/>
        </xdr:cNvSpPr>
      </xdr:nvSpPr>
      <xdr:spPr bwMode="auto">
        <a:xfrm>
          <a:off x="11544300" y="6086475"/>
          <a:ext cx="200025" cy="38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3600450</xdr:colOff>
      <xdr:row>14</xdr:row>
      <xdr:rowOff>171450</xdr:rowOff>
    </xdr:from>
    <xdr:to>
      <xdr:col>6</xdr:col>
      <xdr:colOff>400050</xdr:colOff>
      <xdr:row>15</xdr:row>
      <xdr:rowOff>0</xdr:rowOff>
    </xdr:to>
    <xdr:sp macro="" textlink="">
      <xdr:nvSpPr>
        <xdr:cNvPr id="123250" name="Rectangle 9"/>
        <xdr:cNvSpPr>
          <a:spLocks noChangeArrowheads="1"/>
        </xdr:cNvSpPr>
      </xdr:nvSpPr>
      <xdr:spPr bwMode="auto">
        <a:xfrm>
          <a:off x="11544300" y="3409950"/>
          <a:ext cx="457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104775</xdr:colOff>
      <xdr:row>4</xdr:row>
      <xdr:rowOff>9525</xdr:rowOff>
    </xdr:from>
    <xdr:to>
      <xdr:col>20</xdr:col>
      <xdr:colOff>5857875</xdr:colOff>
      <xdr:row>18</xdr:row>
      <xdr:rowOff>152400</xdr:rowOff>
    </xdr:to>
    <xdr:graphicFrame macro="">
      <xdr:nvGraphicFramePr>
        <xdr:cNvPr id="123251" name="グラフ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85725</xdr:colOff>
      <xdr:row>4</xdr:row>
      <xdr:rowOff>0</xdr:rowOff>
    </xdr:from>
    <xdr:to>
      <xdr:col>21</xdr:col>
      <xdr:colOff>5857875</xdr:colOff>
      <xdr:row>19</xdr:row>
      <xdr:rowOff>28575</xdr:rowOff>
    </xdr:to>
    <xdr:graphicFrame macro="">
      <xdr:nvGraphicFramePr>
        <xdr:cNvPr id="123252" name="グラフ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xdr:row>
      <xdr:rowOff>190500</xdr:rowOff>
    </xdr:from>
    <xdr:to>
      <xdr:col>5</xdr:col>
      <xdr:colOff>9525</xdr:colOff>
      <xdr:row>19</xdr:row>
      <xdr:rowOff>152400</xdr:rowOff>
    </xdr:to>
    <xdr:cxnSp macro="">
      <xdr:nvCxnSpPr>
        <xdr:cNvPr id="123253" name="AutoShape 134"/>
        <xdr:cNvCxnSpPr>
          <a:cxnSpLocks noChangeShapeType="1"/>
          <a:stCxn id="123281" idx="1"/>
          <a:endCxn id="123282" idx="1"/>
        </xdr:cNvCxnSpPr>
      </xdr:nvCxnSpPr>
      <xdr:spPr bwMode="auto">
        <a:xfrm rot="10800000" flipH="1" flipV="1">
          <a:off x="7943850" y="2200275"/>
          <a:ext cx="9525" cy="2200275"/>
        </a:xfrm>
        <a:prstGeom prst="bentConnector3">
          <a:avLst>
            <a:gd name="adj1" fmla="val -24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3219450</xdr:colOff>
      <xdr:row>11</xdr:row>
      <xdr:rowOff>76200</xdr:rowOff>
    </xdr:from>
    <xdr:to>
      <xdr:col>4</xdr:col>
      <xdr:colOff>3419475</xdr:colOff>
      <xdr:row>11</xdr:row>
      <xdr:rowOff>190500</xdr:rowOff>
    </xdr:to>
    <xdr:sp macro="" textlink="">
      <xdr:nvSpPr>
        <xdr:cNvPr id="123254" name="Rectangle 135"/>
        <xdr:cNvSpPr>
          <a:spLocks noChangeArrowheads="1"/>
        </xdr:cNvSpPr>
      </xdr:nvSpPr>
      <xdr:spPr bwMode="auto">
        <a:xfrm>
          <a:off x="7305675" y="2733675"/>
          <a:ext cx="2000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3257550</xdr:colOff>
      <xdr:row>19</xdr:row>
      <xdr:rowOff>266700</xdr:rowOff>
    </xdr:from>
    <xdr:to>
      <xdr:col>4</xdr:col>
      <xdr:colOff>3457575</xdr:colOff>
      <xdr:row>20</xdr:row>
      <xdr:rowOff>95250</xdr:rowOff>
    </xdr:to>
    <xdr:sp macro="" textlink="">
      <xdr:nvSpPr>
        <xdr:cNvPr id="123255" name="Rectangle 136"/>
        <xdr:cNvSpPr>
          <a:spLocks noChangeArrowheads="1"/>
        </xdr:cNvSpPr>
      </xdr:nvSpPr>
      <xdr:spPr bwMode="auto">
        <a:xfrm>
          <a:off x="7343775" y="45148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1000125</xdr:colOff>
      <xdr:row>20</xdr:row>
      <xdr:rowOff>228600</xdr:rowOff>
    </xdr:from>
    <xdr:to>
      <xdr:col>20</xdr:col>
      <xdr:colOff>38100</xdr:colOff>
      <xdr:row>66</xdr:row>
      <xdr:rowOff>314325</xdr:rowOff>
    </xdr:to>
    <xdr:sp macro="" textlink="">
      <xdr:nvSpPr>
        <xdr:cNvPr id="123256" name="AutoShape 141"/>
        <xdr:cNvSpPr>
          <a:spLocks noChangeArrowheads="1"/>
        </xdr:cNvSpPr>
      </xdr:nvSpPr>
      <xdr:spPr bwMode="auto">
        <a:xfrm>
          <a:off x="21402675" y="4800600"/>
          <a:ext cx="1114425" cy="15563850"/>
        </a:xfrm>
        <a:prstGeom prst="roundRect">
          <a:avLst>
            <a:gd name="adj" fmla="val 9278"/>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1971675</xdr:colOff>
      <xdr:row>27</xdr:row>
      <xdr:rowOff>66675</xdr:rowOff>
    </xdr:from>
    <xdr:to>
      <xdr:col>3</xdr:col>
      <xdr:colOff>95250</xdr:colOff>
      <xdr:row>33</xdr:row>
      <xdr:rowOff>257175</xdr:rowOff>
    </xdr:to>
    <xdr:sp macro="" textlink="">
      <xdr:nvSpPr>
        <xdr:cNvPr id="123257" name="AutoShape 148"/>
        <xdr:cNvSpPr>
          <a:spLocks noChangeArrowheads="1"/>
        </xdr:cNvSpPr>
      </xdr:nvSpPr>
      <xdr:spPr bwMode="auto">
        <a:xfrm>
          <a:off x="2343150" y="7486650"/>
          <a:ext cx="1181100" cy="2133600"/>
        </a:xfrm>
        <a:prstGeom prst="roundRect">
          <a:avLst>
            <a:gd name="adj" fmla="val 9278"/>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95250</xdr:colOff>
      <xdr:row>30</xdr:row>
      <xdr:rowOff>161925</xdr:rowOff>
    </xdr:from>
    <xdr:to>
      <xdr:col>18</xdr:col>
      <xdr:colOff>1000125</xdr:colOff>
      <xdr:row>42</xdr:row>
      <xdr:rowOff>304800</xdr:rowOff>
    </xdr:to>
    <xdr:cxnSp macro="">
      <xdr:nvCxnSpPr>
        <xdr:cNvPr id="123258" name="AutoShape 149"/>
        <xdr:cNvCxnSpPr>
          <a:cxnSpLocks noChangeShapeType="1"/>
          <a:stCxn id="123256" idx="1"/>
          <a:endCxn id="123257" idx="3"/>
        </xdr:cNvCxnSpPr>
      </xdr:nvCxnSpPr>
      <xdr:spPr bwMode="auto">
        <a:xfrm rot="10800000">
          <a:off x="3524250" y="8553450"/>
          <a:ext cx="17878425" cy="4029075"/>
        </a:xfrm>
        <a:prstGeom prst="bentConnector3">
          <a:avLst>
            <a:gd name="adj1" fmla="val 49972"/>
          </a:avLst>
        </a:prstGeom>
        <a:noFill/>
        <a:ln w="12700">
          <a:solidFill>
            <a:srgbClr xmlns:mc="http://schemas.openxmlformats.org/markup-compatibility/2006" xmlns:a14="http://schemas.microsoft.com/office/drawing/2010/main" val="FF0000" mc:Ignorable="a14" a14:legacySpreadsheetColorIndex="1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0</xdr:col>
      <xdr:colOff>304800</xdr:colOff>
      <xdr:row>20</xdr:row>
      <xdr:rowOff>314325</xdr:rowOff>
    </xdr:from>
    <xdr:to>
      <xdr:col>2</xdr:col>
      <xdr:colOff>95250</xdr:colOff>
      <xdr:row>72</xdr:row>
      <xdr:rowOff>76200</xdr:rowOff>
    </xdr:to>
    <xdr:sp macro="" textlink="">
      <xdr:nvSpPr>
        <xdr:cNvPr id="123259" name="AutoShape 150"/>
        <xdr:cNvSpPr>
          <a:spLocks noChangeArrowheads="1"/>
        </xdr:cNvSpPr>
      </xdr:nvSpPr>
      <xdr:spPr bwMode="auto">
        <a:xfrm>
          <a:off x="304800" y="4886325"/>
          <a:ext cx="2181225" cy="17030700"/>
        </a:xfrm>
        <a:prstGeom prst="roundRect">
          <a:avLst>
            <a:gd name="adj" fmla="val 9278"/>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1028700</xdr:colOff>
      <xdr:row>20</xdr:row>
      <xdr:rowOff>314325</xdr:rowOff>
    </xdr:from>
    <xdr:to>
      <xdr:col>4</xdr:col>
      <xdr:colOff>0</xdr:colOff>
      <xdr:row>27</xdr:row>
      <xdr:rowOff>304800</xdr:rowOff>
    </xdr:to>
    <xdr:cxnSp macro="">
      <xdr:nvCxnSpPr>
        <xdr:cNvPr id="123260" name="AutoShape 151"/>
        <xdr:cNvCxnSpPr>
          <a:cxnSpLocks noChangeShapeType="1"/>
          <a:stCxn id="123056" idx="1"/>
          <a:endCxn id="123259" idx="0"/>
        </xdr:cNvCxnSpPr>
      </xdr:nvCxnSpPr>
      <xdr:spPr bwMode="auto">
        <a:xfrm rot="10800000">
          <a:off x="1400175" y="4886325"/>
          <a:ext cx="2686050" cy="2838450"/>
        </a:xfrm>
        <a:prstGeom prst="bentConnector4">
          <a:avLst>
            <a:gd name="adj1" fmla="val 29787"/>
            <a:gd name="adj2" fmla="val 108056"/>
          </a:avLst>
        </a:prstGeom>
        <a:noFill/>
        <a:ln w="9525">
          <a:solidFill>
            <a:srgbClr xmlns:mc="http://schemas.openxmlformats.org/markup-compatibility/2006" xmlns:a14="http://schemas.microsoft.com/office/drawing/2010/main" val="FF0000" mc:Ignorable="a14" a14:legacySpreadsheetColorIndex="10"/>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95250</xdr:colOff>
      <xdr:row>30</xdr:row>
      <xdr:rowOff>161925</xdr:rowOff>
    </xdr:from>
    <xdr:to>
      <xdr:col>4</xdr:col>
      <xdr:colOff>447675</xdr:colOff>
      <xdr:row>35</xdr:row>
      <xdr:rowOff>66675</xdr:rowOff>
    </xdr:to>
    <xdr:cxnSp macro="">
      <xdr:nvCxnSpPr>
        <xdr:cNvPr id="123261" name="AutoShape 152"/>
        <xdr:cNvCxnSpPr>
          <a:cxnSpLocks noChangeShapeType="1"/>
          <a:stCxn id="123055" idx="1"/>
          <a:endCxn id="123257" idx="3"/>
        </xdr:cNvCxnSpPr>
      </xdr:nvCxnSpPr>
      <xdr:spPr bwMode="auto">
        <a:xfrm rot="10800000">
          <a:off x="3524250" y="8553450"/>
          <a:ext cx="1009650" cy="1524000"/>
        </a:xfrm>
        <a:prstGeom prst="bentConnector3">
          <a:avLst>
            <a:gd name="adj1" fmla="val 50000"/>
          </a:avLst>
        </a:prstGeom>
        <a:noFill/>
        <a:ln w="9525">
          <a:solidFill>
            <a:srgbClr xmlns:mc="http://schemas.openxmlformats.org/markup-compatibility/2006" xmlns:a14="http://schemas.microsoft.com/office/drawing/2010/main" val="FF0000" mc:Ignorable="a14" a14:legacySpreadsheetColorIndex="10"/>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3543300</xdr:colOff>
      <xdr:row>18</xdr:row>
      <xdr:rowOff>95250</xdr:rowOff>
    </xdr:from>
    <xdr:to>
      <xdr:col>18</xdr:col>
      <xdr:colOff>66675</xdr:colOff>
      <xdr:row>20</xdr:row>
      <xdr:rowOff>76200</xdr:rowOff>
    </xdr:to>
    <xdr:sp macro="" textlink="">
      <xdr:nvSpPr>
        <xdr:cNvPr id="123262" name="AutoShape 153"/>
        <xdr:cNvSpPr>
          <a:spLocks noChangeArrowheads="1"/>
        </xdr:cNvSpPr>
      </xdr:nvSpPr>
      <xdr:spPr bwMode="auto">
        <a:xfrm>
          <a:off x="11487150" y="4181475"/>
          <a:ext cx="8982075" cy="466725"/>
        </a:xfrm>
        <a:prstGeom prst="roundRect">
          <a:avLst>
            <a:gd name="adj" fmla="val 9278"/>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933450</xdr:colOff>
      <xdr:row>15</xdr:row>
      <xdr:rowOff>152400</xdr:rowOff>
    </xdr:from>
    <xdr:to>
      <xdr:col>20</xdr:col>
      <xdr:colOff>476250</xdr:colOff>
      <xdr:row>59</xdr:row>
      <xdr:rowOff>228600</xdr:rowOff>
    </xdr:to>
    <xdr:cxnSp macro="">
      <xdr:nvCxnSpPr>
        <xdr:cNvPr id="123263" name="AutoShape 154"/>
        <xdr:cNvCxnSpPr>
          <a:cxnSpLocks noChangeShapeType="1"/>
          <a:stCxn id="123246" idx="2"/>
          <a:endCxn id="123283" idx="1"/>
        </xdr:cNvCxnSpPr>
      </xdr:nvCxnSpPr>
      <xdr:spPr bwMode="auto">
        <a:xfrm>
          <a:off x="3324225" y="3714750"/>
          <a:ext cx="19631025" cy="14297025"/>
        </a:xfrm>
        <a:prstGeom prst="straightConnector1">
          <a:avLst/>
        </a:prstGeom>
        <a:noFill/>
        <a:ln w="12700">
          <a:solidFill>
            <a:srgbClr xmlns:mc="http://schemas.openxmlformats.org/markup-compatibility/2006" xmlns:a14="http://schemas.microsoft.com/office/drawing/2010/main" val="FF0000" mc:Ignorable="a14" a14:legacySpreadsheetColorIndex="10"/>
          </a:solidFill>
          <a:prstDash val="lgDashDot"/>
          <a:round/>
          <a:headEnd/>
          <a:tailEnd type="arrow" w="lg" len="lg"/>
        </a:ln>
        <a:extLst>
          <a:ext uri="{909E8E84-426E-40DD-AFC4-6F175D3DCCD1}">
            <a14:hiddenFill xmlns:a14="http://schemas.microsoft.com/office/drawing/2010/main">
              <a:noFill/>
            </a14:hiddenFill>
          </a:ext>
        </a:extLst>
      </xdr:spPr>
    </xdr:cxnSp>
    <xdr:clientData/>
  </xdr:twoCellAnchor>
  <xdr:twoCellAnchor>
    <xdr:from>
      <xdr:col>5</xdr:col>
      <xdr:colOff>3524250</xdr:colOff>
      <xdr:row>75</xdr:row>
      <xdr:rowOff>238125</xdr:rowOff>
    </xdr:from>
    <xdr:to>
      <xdr:col>19</xdr:col>
      <xdr:colOff>95250</xdr:colOff>
      <xdr:row>77</xdr:row>
      <xdr:rowOff>66675</xdr:rowOff>
    </xdr:to>
    <xdr:sp macro="" textlink="">
      <xdr:nvSpPr>
        <xdr:cNvPr id="123264" name="AutoShape 155"/>
        <xdr:cNvSpPr>
          <a:spLocks noChangeArrowheads="1"/>
        </xdr:cNvSpPr>
      </xdr:nvSpPr>
      <xdr:spPr bwMode="auto">
        <a:xfrm>
          <a:off x="11468100" y="22564725"/>
          <a:ext cx="10067925" cy="257175"/>
        </a:xfrm>
        <a:prstGeom prst="roundRect">
          <a:avLst>
            <a:gd name="adj" fmla="val 9278"/>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225136</xdr:colOff>
      <xdr:row>72</xdr:row>
      <xdr:rowOff>138546</xdr:rowOff>
    </xdr:from>
    <xdr:to>
      <xdr:col>4</xdr:col>
      <xdr:colOff>3567545</xdr:colOff>
      <xdr:row>77</xdr:row>
      <xdr:rowOff>17318</xdr:rowOff>
    </xdr:to>
    <xdr:sp macro="" textlink="">
      <xdr:nvSpPr>
        <xdr:cNvPr id="123036" name="Rectangle 156"/>
        <xdr:cNvSpPr>
          <a:spLocks noChangeArrowheads="1"/>
        </xdr:cNvSpPr>
      </xdr:nvSpPr>
      <xdr:spPr bwMode="auto">
        <a:xfrm>
          <a:off x="4312227" y="22271182"/>
          <a:ext cx="3342409"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algn="l" rtl="0">
            <a:lnSpc>
              <a:spcPts val="2000"/>
            </a:lnSpc>
            <a:defRPr sz="1000"/>
          </a:pPr>
          <a:r>
            <a:rPr lang="ja-JP" altLang="en-US" sz="1800" b="0" i="0" u="none" strike="noStrike" baseline="0">
              <a:solidFill>
                <a:srgbClr val="000000"/>
              </a:solidFill>
              <a:latin typeface="ＭＳ Ｐ明朝"/>
              <a:ea typeface="ＭＳ Ｐ明朝"/>
            </a:rPr>
            <a:t>予材が足りないと、差がマイナスとなり、セルが赤色に。</a:t>
          </a:r>
        </a:p>
      </xdr:txBody>
    </xdr:sp>
    <xdr:clientData/>
  </xdr:twoCellAnchor>
  <xdr:twoCellAnchor>
    <xdr:from>
      <xdr:col>4</xdr:col>
      <xdr:colOff>1905000</xdr:colOff>
      <xdr:row>76</xdr:row>
      <xdr:rowOff>133350</xdr:rowOff>
    </xdr:from>
    <xdr:to>
      <xdr:col>5</xdr:col>
      <xdr:colOff>3524250</xdr:colOff>
      <xdr:row>77</xdr:row>
      <xdr:rowOff>19050</xdr:rowOff>
    </xdr:to>
    <xdr:cxnSp macro="">
      <xdr:nvCxnSpPr>
        <xdr:cNvPr id="123266" name="AutoShape 157"/>
        <xdr:cNvCxnSpPr>
          <a:cxnSpLocks noChangeShapeType="1"/>
          <a:stCxn id="123036" idx="2"/>
          <a:endCxn id="123264" idx="1"/>
        </xdr:cNvCxnSpPr>
      </xdr:nvCxnSpPr>
      <xdr:spPr bwMode="auto">
        <a:xfrm rot="5400000" flipH="1" flipV="1">
          <a:off x="8691563" y="19997737"/>
          <a:ext cx="76200" cy="5476875"/>
        </a:xfrm>
        <a:prstGeom prst="bentConnector4">
          <a:avLst>
            <a:gd name="adj1" fmla="val -287500"/>
            <a:gd name="adj2" fmla="val 65218"/>
          </a:avLst>
        </a:prstGeom>
        <a:noFill/>
        <a:ln w="9525">
          <a:solidFill>
            <a:srgbClr xmlns:mc="http://schemas.openxmlformats.org/markup-compatibility/2006" xmlns:a14="http://schemas.microsoft.com/office/drawing/2010/main" val="FF0000" mc:Ignorable="a14" a14:legacySpreadsheetColorIndex="10"/>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971550</xdr:colOff>
      <xdr:row>20</xdr:row>
      <xdr:rowOff>333375</xdr:rowOff>
    </xdr:from>
    <xdr:to>
      <xdr:col>21</xdr:col>
      <xdr:colOff>4886325</xdr:colOff>
      <xdr:row>40</xdr:row>
      <xdr:rowOff>266700</xdr:rowOff>
    </xdr:to>
    <xdr:sp macro="" textlink="">
      <xdr:nvSpPr>
        <xdr:cNvPr id="123267" name="AutoShape 158"/>
        <xdr:cNvSpPr>
          <a:spLocks noChangeArrowheads="1"/>
        </xdr:cNvSpPr>
      </xdr:nvSpPr>
      <xdr:spPr bwMode="auto">
        <a:xfrm>
          <a:off x="22412325" y="4905375"/>
          <a:ext cx="10868025" cy="6991350"/>
        </a:xfrm>
        <a:prstGeom prst="roundRect">
          <a:avLst>
            <a:gd name="adj" fmla="val 4134"/>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4076700</xdr:colOff>
      <xdr:row>41</xdr:row>
      <xdr:rowOff>171450</xdr:rowOff>
    </xdr:from>
    <xdr:to>
      <xdr:col>21</xdr:col>
      <xdr:colOff>4095750</xdr:colOff>
      <xdr:row>44</xdr:row>
      <xdr:rowOff>285750</xdr:rowOff>
    </xdr:to>
    <xdr:sp macro="" textlink="">
      <xdr:nvSpPr>
        <xdr:cNvPr id="123039" name="Rectangle 159"/>
        <xdr:cNvSpPr>
          <a:spLocks noChangeArrowheads="1"/>
        </xdr:cNvSpPr>
      </xdr:nvSpPr>
      <xdr:spPr bwMode="auto">
        <a:xfrm>
          <a:off x="26555700" y="12125325"/>
          <a:ext cx="59340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algn="l" rtl="0">
            <a:lnSpc>
              <a:spcPts val="2000"/>
            </a:lnSpc>
            <a:defRPr sz="1000"/>
          </a:pPr>
          <a:r>
            <a:rPr lang="ja-JP" altLang="en-US" sz="1800" b="0" i="0" u="none" strike="noStrike" baseline="0">
              <a:solidFill>
                <a:srgbClr val="000000"/>
              </a:solidFill>
              <a:latin typeface="ＭＳ Ｐ明朝"/>
              <a:ea typeface="ＭＳ Ｐ明朝"/>
            </a:rPr>
            <a:t>予材の選定理由と、案件化するための具体的な活動内容を記述する。（ただし、白地予材のみ）</a:t>
          </a:r>
        </a:p>
        <a:p>
          <a:pPr algn="l" rtl="0">
            <a:lnSpc>
              <a:spcPts val="2100"/>
            </a:lnSpc>
            <a:defRPr sz="1000"/>
          </a:pPr>
          <a:r>
            <a:rPr lang="ja-JP" altLang="en-US" sz="1800" b="0" i="0" u="none" strike="noStrike" baseline="0">
              <a:solidFill>
                <a:srgbClr val="000000"/>
              </a:solidFill>
              <a:latin typeface="ＭＳ Ｐ明朝"/>
              <a:ea typeface="ＭＳ Ｐ明朝"/>
            </a:rPr>
            <a:t>アクションプランは、すべてスケジュールに落とし込む。</a:t>
          </a:r>
        </a:p>
      </xdr:txBody>
    </xdr:sp>
    <xdr:clientData/>
  </xdr:twoCellAnchor>
  <xdr:twoCellAnchor>
    <xdr:from>
      <xdr:col>4</xdr:col>
      <xdr:colOff>3771900</xdr:colOff>
      <xdr:row>8</xdr:row>
      <xdr:rowOff>219075</xdr:rowOff>
    </xdr:from>
    <xdr:to>
      <xdr:col>6</xdr:col>
      <xdr:colOff>76200</xdr:colOff>
      <xdr:row>10</xdr:row>
      <xdr:rowOff>47625</xdr:rowOff>
    </xdr:to>
    <xdr:sp macro="" textlink="">
      <xdr:nvSpPr>
        <xdr:cNvPr id="123269" name="AutoShape 161"/>
        <xdr:cNvSpPr>
          <a:spLocks noChangeArrowheads="1"/>
        </xdr:cNvSpPr>
      </xdr:nvSpPr>
      <xdr:spPr bwMode="auto">
        <a:xfrm>
          <a:off x="7858125" y="1905000"/>
          <a:ext cx="3819525" cy="476250"/>
        </a:xfrm>
        <a:prstGeom prst="roundRect">
          <a:avLst>
            <a:gd name="adj" fmla="val 9278"/>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3171825</xdr:colOff>
      <xdr:row>1</xdr:row>
      <xdr:rowOff>123825</xdr:rowOff>
    </xdr:from>
    <xdr:to>
      <xdr:col>11</xdr:col>
      <xdr:colOff>161925</xdr:colOff>
      <xdr:row>6</xdr:row>
      <xdr:rowOff>85725</xdr:rowOff>
    </xdr:to>
    <xdr:sp macro="" textlink="">
      <xdr:nvSpPr>
        <xdr:cNvPr id="123042" name="Rectangle 162"/>
        <xdr:cNvSpPr>
          <a:spLocks noChangeArrowheads="1"/>
        </xdr:cNvSpPr>
      </xdr:nvSpPr>
      <xdr:spPr bwMode="auto">
        <a:xfrm>
          <a:off x="11115675" y="371475"/>
          <a:ext cx="4314825"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algn="l" rtl="0">
            <a:lnSpc>
              <a:spcPts val="2000"/>
            </a:lnSpc>
            <a:defRPr sz="1000"/>
          </a:pPr>
          <a:r>
            <a:rPr lang="ja-JP" altLang="en-US" sz="1800" b="0" i="0" u="none" strike="noStrike" baseline="0">
              <a:solidFill>
                <a:srgbClr val="000000"/>
              </a:solidFill>
              <a:latin typeface="ＭＳ Ｐ明朝"/>
              <a:ea typeface="ＭＳ Ｐ明朝"/>
            </a:rPr>
            <a:t>目標を入力すると、自動的に『適正予材規模』を計算。毎月の予材が適正な分量分あるかどうかをチェック。</a:t>
          </a:r>
        </a:p>
      </xdr:txBody>
    </xdr:sp>
    <xdr:clientData/>
  </xdr:twoCellAnchor>
  <xdr:twoCellAnchor>
    <xdr:from>
      <xdr:col>5</xdr:col>
      <xdr:colOff>1828800</xdr:colOff>
      <xdr:row>4</xdr:row>
      <xdr:rowOff>0</xdr:rowOff>
    </xdr:from>
    <xdr:to>
      <xdr:col>5</xdr:col>
      <xdr:colOff>3171825</xdr:colOff>
      <xdr:row>8</xdr:row>
      <xdr:rowOff>219075</xdr:rowOff>
    </xdr:to>
    <xdr:cxnSp macro="">
      <xdr:nvCxnSpPr>
        <xdr:cNvPr id="123271" name="AutoShape 163"/>
        <xdr:cNvCxnSpPr>
          <a:cxnSpLocks noChangeShapeType="1"/>
          <a:stCxn id="123042" idx="1"/>
          <a:endCxn id="123269" idx="0"/>
        </xdr:cNvCxnSpPr>
      </xdr:nvCxnSpPr>
      <xdr:spPr bwMode="auto">
        <a:xfrm rot="10800000" flipV="1">
          <a:off x="9772650" y="866775"/>
          <a:ext cx="1343025" cy="1038225"/>
        </a:xfrm>
        <a:prstGeom prst="bentConnector2">
          <a:avLst/>
        </a:prstGeom>
        <a:noFill/>
        <a:ln w="9525">
          <a:solidFill>
            <a:srgbClr xmlns:mc="http://schemas.openxmlformats.org/markup-compatibility/2006" xmlns:a14="http://schemas.microsoft.com/office/drawing/2010/main" val="FF0000" mc:Ignorable="a14" a14:legacySpreadsheetColorIndex="10"/>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oneCellAnchor>
    <xdr:from>
      <xdr:col>5</xdr:col>
      <xdr:colOff>333375</xdr:colOff>
      <xdr:row>1</xdr:row>
      <xdr:rowOff>47625</xdr:rowOff>
    </xdr:from>
    <xdr:ext cx="493661" cy="492443"/>
    <xdr:sp macro="" textlink="">
      <xdr:nvSpPr>
        <xdr:cNvPr id="123046" name="Text Box 166"/>
        <xdr:cNvSpPr txBox="1">
          <a:spLocks noChangeArrowheads="1"/>
        </xdr:cNvSpPr>
      </xdr:nvSpPr>
      <xdr:spPr bwMode="auto">
        <a:xfrm>
          <a:off x="8282420" y="290080"/>
          <a:ext cx="493661" cy="49244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2400" b="1" i="0" u="none" strike="noStrike" baseline="0">
              <a:solidFill>
                <a:srgbClr val="FF0000"/>
              </a:solidFill>
              <a:latin typeface="ＭＳ Ｐ明朝"/>
              <a:ea typeface="ＭＳ Ｐ明朝"/>
            </a:rPr>
            <a:t>①</a:t>
          </a:r>
        </a:p>
      </xdr:txBody>
    </xdr:sp>
    <xdr:clientData/>
  </xdr:oneCellAnchor>
  <xdr:oneCellAnchor>
    <xdr:from>
      <xdr:col>20</xdr:col>
      <xdr:colOff>800100</xdr:colOff>
      <xdr:row>41</xdr:row>
      <xdr:rowOff>47625</xdr:rowOff>
    </xdr:from>
    <xdr:ext cx="493661" cy="492443"/>
    <xdr:sp macro="" textlink="">
      <xdr:nvSpPr>
        <xdr:cNvPr id="123047" name="Text Box 167"/>
        <xdr:cNvSpPr txBox="1">
          <a:spLocks noChangeArrowheads="1"/>
        </xdr:cNvSpPr>
      </xdr:nvSpPr>
      <xdr:spPr bwMode="auto">
        <a:xfrm>
          <a:off x="23209827" y="12135716"/>
          <a:ext cx="493661" cy="49244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2400" b="1" i="0" u="none" strike="noStrike" baseline="0">
              <a:solidFill>
                <a:srgbClr val="FF0000"/>
              </a:solidFill>
              <a:latin typeface="ＭＳ Ｐ明朝"/>
              <a:ea typeface="ＭＳ Ｐ明朝"/>
            </a:rPr>
            <a:t>④</a:t>
          </a:r>
        </a:p>
      </xdr:txBody>
    </xdr:sp>
    <xdr:clientData/>
  </xdr:oneCellAnchor>
  <xdr:twoCellAnchor editAs="oneCell">
    <xdr:from>
      <xdr:col>4</xdr:col>
      <xdr:colOff>0</xdr:colOff>
      <xdr:row>73</xdr:row>
      <xdr:rowOff>38100</xdr:rowOff>
    </xdr:from>
    <xdr:to>
      <xdr:col>4</xdr:col>
      <xdr:colOff>504825</xdr:colOff>
      <xdr:row>76</xdr:row>
      <xdr:rowOff>0</xdr:rowOff>
    </xdr:to>
    <xdr:sp macro="" textlink="">
      <xdr:nvSpPr>
        <xdr:cNvPr id="123048" name="Text Box 168"/>
        <xdr:cNvSpPr txBox="1">
          <a:spLocks noChangeArrowheads="1"/>
        </xdr:cNvSpPr>
      </xdr:nvSpPr>
      <xdr:spPr bwMode="auto">
        <a:xfrm>
          <a:off x="4086225" y="22059900"/>
          <a:ext cx="504825" cy="5048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400" b="1" i="0" u="none" strike="noStrike" baseline="0">
              <a:solidFill>
                <a:srgbClr val="FF0000"/>
              </a:solidFill>
              <a:latin typeface="ＭＳ Ｐ明朝"/>
              <a:ea typeface="ＭＳ Ｐ明朝"/>
            </a:rPr>
            <a:t>②</a:t>
          </a:r>
        </a:p>
      </xdr:txBody>
    </xdr:sp>
    <xdr:clientData/>
  </xdr:twoCellAnchor>
  <xdr:oneCellAnchor>
    <xdr:from>
      <xdr:col>4</xdr:col>
      <xdr:colOff>333375</xdr:colOff>
      <xdr:row>32</xdr:row>
      <xdr:rowOff>47625</xdr:rowOff>
    </xdr:from>
    <xdr:ext cx="493661" cy="492443"/>
    <xdr:sp macro="" textlink="">
      <xdr:nvSpPr>
        <xdr:cNvPr id="123050" name="Text Box 170"/>
        <xdr:cNvSpPr txBox="1">
          <a:spLocks noChangeArrowheads="1"/>
        </xdr:cNvSpPr>
      </xdr:nvSpPr>
      <xdr:spPr bwMode="auto">
        <a:xfrm>
          <a:off x="4420466" y="9174307"/>
          <a:ext cx="493661" cy="4924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2400" b="1" i="0" u="none" strike="noStrike" baseline="0">
              <a:solidFill>
                <a:srgbClr val="FF0000"/>
              </a:solidFill>
              <a:latin typeface="ＭＳ Ｐ明朝"/>
              <a:ea typeface="ＭＳ Ｐ明朝"/>
            </a:rPr>
            <a:t>⑤</a:t>
          </a:r>
        </a:p>
      </xdr:txBody>
    </xdr:sp>
    <xdr:clientData/>
  </xdr:oneCellAnchor>
  <xdr:oneCellAnchor>
    <xdr:from>
      <xdr:col>2</xdr:col>
      <xdr:colOff>695325</xdr:colOff>
      <xdr:row>21</xdr:row>
      <xdr:rowOff>0</xdr:rowOff>
    </xdr:from>
    <xdr:ext cx="493661" cy="492443"/>
    <xdr:sp macro="" textlink="">
      <xdr:nvSpPr>
        <xdr:cNvPr id="123051" name="Text Box 171"/>
        <xdr:cNvSpPr txBox="1">
          <a:spLocks noChangeArrowheads="1"/>
        </xdr:cNvSpPr>
      </xdr:nvSpPr>
      <xdr:spPr bwMode="auto">
        <a:xfrm>
          <a:off x="3085234" y="5507182"/>
          <a:ext cx="493661" cy="4924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2400" b="1" i="0" u="none" strike="noStrike" baseline="0">
              <a:solidFill>
                <a:srgbClr val="FF0000"/>
              </a:solidFill>
              <a:latin typeface="ＭＳ Ｐ明朝"/>
              <a:ea typeface="ＭＳ Ｐ明朝"/>
            </a:rPr>
            <a:t>③</a:t>
          </a:r>
        </a:p>
      </xdr:txBody>
    </xdr:sp>
    <xdr:clientData/>
  </xdr:oneCellAnchor>
  <xdr:oneCellAnchor>
    <xdr:from>
      <xdr:col>20</xdr:col>
      <xdr:colOff>800100</xdr:colOff>
      <xdr:row>51</xdr:row>
      <xdr:rowOff>47625</xdr:rowOff>
    </xdr:from>
    <xdr:ext cx="493661" cy="492443"/>
    <xdr:sp macro="" textlink="">
      <xdr:nvSpPr>
        <xdr:cNvPr id="123052" name="Text Box 172"/>
        <xdr:cNvSpPr txBox="1">
          <a:spLocks noChangeArrowheads="1"/>
        </xdr:cNvSpPr>
      </xdr:nvSpPr>
      <xdr:spPr bwMode="auto">
        <a:xfrm>
          <a:off x="23209827" y="15426170"/>
          <a:ext cx="493661" cy="49244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2400" b="1" i="0" u="none" strike="noStrike" baseline="0">
              <a:solidFill>
                <a:srgbClr val="FF0000"/>
              </a:solidFill>
              <a:latin typeface="ＭＳ Ｐ明朝"/>
              <a:ea typeface="ＭＳ Ｐ明朝"/>
            </a:rPr>
            <a:t>④</a:t>
          </a:r>
        </a:p>
      </xdr:txBody>
    </xdr:sp>
    <xdr:clientData/>
  </xdr:oneCellAnchor>
  <xdr:twoCellAnchor>
    <xdr:from>
      <xdr:col>4</xdr:col>
      <xdr:colOff>447675</xdr:colOff>
      <xdr:row>33</xdr:row>
      <xdr:rowOff>209550</xdr:rowOff>
    </xdr:from>
    <xdr:to>
      <xdr:col>5</xdr:col>
      <xdr:colOff>57150</xdr:colOff>
      <xdr:row>36</xdr:row>
      <xdr:rowOff>238125</xdr:rowOff>
    </xdr:to>
    <xdr:sp macro="" textlink="">
      <xdr:nvSpPr>
        <xdr:cNvPr id="123055" name="Rectangle 175"/>
        <xdr:cNvSpPr>
          <a:spLocks noChangeArrowheads="1"/>
        </xdr:cNvSpPr>
      </xdr:nvSpPr>
      <xdr:spPr bwMode="auto">
        <a:xfrm>
          <a:off x="4533900" y="9572625"/>
          <a:ext cx="3467100" cy="1000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algn="l" rtl="0">
            <a:lnSpc>
              <a:spcPts val="2000"/>
            </a:lnSpc>
            <a:defRPr sz="1000"/>
          </a:pPr>
          <a:r>
            <a:rPr lang="ja-JP" altLang="en-US" sz="1800" b="0" i="0" u="none" strike="noStrike" baseline="0">
              <a:solidFill>
                <a:srgbClr val="000000"/>
              </a:solidFill>
              <a:latin typeface="ＭＳ Ｐ明朝"/>
              <a:ea typeface="ＭＳ Ｐ明朝"/>
            </a:rPr>
            <a:t>商談シート記載の【次回活動予定日】から活動がされていない場合、アラームが出現する。</a:t>
          </a:r>
        </a:p>
      </xdr:txBody>
    </xdr:sp>
    <xdr:clientData/>
  </xdr:twoCellAnchor>
  <xdr:twoCellAnchor>
    <xdr:from>
      <xdr:col>4</xdr:col>
      <xdr:colOff>0</xdr:colOff>
      <xdr:row>26</xdr:row>
      <xdr:rowOff>238125</xdr:rowOff>
    </xdr:from>
    <xdr:to>
      <xdr:col>4</xdr:col>
      <xdr:colOff>3390900</xdr:colOff>
      <xdr:row>29</xdr:row>
      <xdr:rowOff>47625</xdr:rowOff>
    </xdr:to>
    <xdr:sp macro="" textlink="">
      <xdr:nvSpPr>
        <xdr:cNvPr id="123056" name="Rectangle 176"/>
        <xdr:cNvSpPr>
          <a:spLocks noChangeArrowheads="1"/>
        </xdr:cNvSpPr>
      </xdr:nvSpPr>
      <xdr:spPr bwMode="auto">
        <a:xfrm>
          <a:off x="4086225" y="7334250"/>
          <a:ext cx="3390900" cy="781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algn="l" rtl="0">
            <a:lnSpc>
              <a:spcPts val="2000"/>
            </a:lnSpc>
            <a:defRPr sz="1000"/>
          </a:pPr>
          <a:r>
            <a:rPr lang="ja-JP" altLang="en-US" sz="1800" b="0" i="0" u="none" strike="noStrike" baseline="0">
              <a:solidFill>
                <a:srgbClr val="000000"/>
              </a:solidFill>
              <a:latin typeface="ＭＳ Ｐ明朝"/>
              <a:ea typeface="ＭＳ Ｐ明朝"/>
            </a:rPr>
            <a:t>受注確度を変更することで自動的に色が変更。</a:t>
          </a:r>
        </a:p>
      </xdr:txBody>
    </xdr:sp>
    <xdr:clientData/>
  </xdr:twoCellAnchor>
  <xdr:twoCellAnchor>
    <xdr:from>
      <xdr:col>5</xdr:col>
      <xdr:colOff>1828800</xdr:colOff>
      <xdr:row>10</xdr:row>
      <xdr:rowOff>47625</xdr:rowOff>
    </xdr:from>
    <xdr:to>
      <xdr:col>5</xdr:col>
      <xdr:colOff>3543300</xdr:colOff>
      <xdr:row>19</xdr:row>
      <xdr:rowOff>171450</xdr:rowOff>
    </xdr:to>
    <xdr:cxnSp macro="">
      <xdr:nvCxnSpPr>
        <xdr:cNvPr id="123280" name="AutoShape 180"/>
        <xdr:cNvCxnSpPr>
          <a:cxnSpLocks noChangeShapeType="1"/>
          <a:stCxn id="123269" idx="2"/>
          <a:endCxn id="123262" idx="1"/>
        </xdr:cNvCxnSpPr>
      </xdr:nvCxnSpPr>
      <xdr:spPr bwMode="auto">
        <a:xfrm rot="16200000" flipH="1">
          <a:off x="9610725" y="2543175"/>
          <a:ext cx="2038350" cy="1714500"/>
        </a:xfrm>
        <a:prstGeom prst="bentConnector2">
          <a:avLst/>
        </a:prstGeom>
        <a:noFill/>
        <a:ln w="12700">
          <a:solidFill>
            <a:srgbClr xmlns:mc="http://schemas.openxmlformats.org/markup-compatibility/2006" xmlns:a14="http://schemas.microsoft.com/office/drawing/2010/main" val="FF0000" mc:Ignorable="a14" a14:legacySpreadsheetColorIndex="1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editAs="oneCell">
    <xdr:from>
      <xdr:col>5</xdr:col>
      <xdr:colOff>0</xdr:colOff>
      <xdr:row>9</xdr:row>
      <xdr:rowOff>47625</xdr:rowOff>
    </xdr:from>
    <xdr:to>
      <xdr:col>5</xdr:col>
      <xdr:colOff>104775</xdr:colOff>
      <xdr:row>10</xdr:row>
      <xdr:rowOff>9525</xdr:rowOff>
    </xdr:to>
    <xdr:sp macro="" textlink="">
      <xdr:nvSpPr>
        <xdr:cNvPr id="123281" name="Text Box 181"/>
        <xdr:cNvSpPr txBox="1">
          <a:spLocks noChangeArrowheads="1"/>
        </xdr:cNvSpPr>
      </xdr:nvSpPr>
      <xdr:spPr bwMode="auto">
        <a:xfrm>
          <a:off x="7943850" y="2057400"/>
          <a:ext cx="1047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114300</xdr:rowOff>
    </xdr:from>
    <xdr:to>
      <xdr:col>5</xdr:col>
      <xdr:colOff>152400</xdr:colOff>
      <xdr:row>19</xdr:row>
      <xdr:rowOff>190500</xdr:rowOff>
    </xdr:to>
    <xdr:sp macro="" textlink="">
      <xdr:nvSpPr>
        <xdr:cNvPr id="123282" name="Text Box 182"/>
        <xdr:cNvSpPr txBox="1">
          <a:spLocks noChangeArrowheads="1"/>
        </xdr:cNvSpPr>
      </xdr:nvSpPr>
      <xdr:spPr bwMode="auto">
        <a:xfrm>
          <a:off x="7943850" y="4362450"/>
          <a:ext cx="15240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476250</xdr:colOff>
      <xdr:row>49</xdr:row>
      <xdr:rowOff>9525</xdr:rowOff>
    </xdr:from>
    <xdr:to>
      <xdr:col>21</xdr:col>
      <xdr:colOff>5591175</xdr:colOff>
      <xdr:row>70</xdr:row>
      <xdr:rowOff>123825</xdr:rowOff>
    </xdr:to>
    <xdr:pic>
      <xdr:nvPicPr>
        <xdr:cNvPr id="123283" name="Picture 18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55250" y="14554200"/>
          <a:ext cx="11029950" cy="691515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695325</xdr:colOff>
      <xdr:row>21</xdr:row>
      <xdr:rowOff>0</xdr:rowOff>
    </xdr:from>
    <xdr:ext cx="493661" cy="492443"/>
    <xdr:sp macro="" textlink="">
      <xdr:nvSpPr>
        <xdr:cNvPr id="49" name="Text Box 171"/>
        <xdr:cNvSpPr txBox="1">
          <a:spLocks noChangeArrowheads="1"/>
        </xdr:cNvSpPr>
      </xdr:nvSpPr>
      <xdr:spPr bwMode="auto">
        <a:xfrm>
          <a:off x="3085234" y="5836227"/>
          <a:ext cx="493661" cy="4924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2400" b="1" i="0" u="none" strike="noStrike" baseline="0">
              <a:solidFill>
                <a:srgbClr val="FF0000"/>
              </a:solidFill>
              <a:latin typeface="ＭＳ Ｐ明朝"/>
              <a:ea typeface="ＭＳ Ｐ明朝"/>
            </a:rPr>
            <a:t>③</a:t>
          </a: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342900</xdr:colOff>
      <xdr:row>3</xdr:row>
      <xdr:rowOff>0</xdr:rowOff>
    </xdr:from>
    <xdr:to>
      <xdr:col>4</xdr:col>
      <xdr:colOff>2219325</xdr:colOff>
      <xdr:row>15</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104775</xdr:colOff>
      <xdr:row>4</xdr:row>
      <xdr:rowOff>9525</xdr:rowOff>
    </xdr:from>
    <xdr:to>
      <xdr:col>20</xdr:col>
      <xdr:colOff>5857875</xdr:colOff>
      <xdr:row>18</xdr:row>
      <xdr:rowOff>152400</xdr:rowOff>
    </xdr:to>
    <xdr:graphicFrame macro="">
      <xdr:nvGraphicFramePr>
        <xdr:cNvPr id="7" name="グラフ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85725</xdr:colOff>
      <xdr:row>4</xdr:row>
      <xdr:rowOff>0</xdr:rowOff>
    </xdr:from>
    <xdr:to>
      <xdr:col>21</xdr:col>
      <xdr:colOff>5857875</xdr:colOff>
      <xdr:row>19</xdr:row>
      <xdr:rowOff>28575</xdr:rowOff>
    </xdr:to>
    <xdr:graphicFrame macro="">
      <xdr:nvGraphicFramePr>
        <xdr:cNvPr id="8" name="グラフ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2" name="リスト1" displayName="リスト1" ref="A21:V71" totalsRowShown="0" headerRowBorderDxfId="64" tableBorderDxfId="63">
  <autoFilter ref="A21:V71"/>
  <tableColumns count="22">
    <tableColumn id="1" name="Index" dataDxfId="62" dataCellStyle="ハイパーリンク"/>
    <tableColumn id="2" name="確度" dataDxfId="61"/>
    <tableColumn id="23" name="フォロー_x000a_モレフラグ" dataDxfId="60" dataCellStyle="ハイパーリンク">
      <calculatedColumnFormula>ROUNDDOWN($F$5-T22,)</calculatedColumnFormula>
    </tableColumn>
    <tableColumn id="4" name="区分" dataDxfId="59"/>
    <tableColumn id="5" name="対象名（顧客・商材・キャンペーン名）：ＣＳ" dataDxfId="58"/>
    <tableColumn id="6" name="予材名：ＢＳ" dataDxfId="57"/>
    <tableColumn id="7" name="4月" dataDxfId="56"/>
    <tableColumn id="8" name="5月" dataDxfId="55"/>
    <tableColumn id="9" name="6月" dataDxfId="54"/>
    <tableColumn id="10" name="7月" dataDxfId="53"/>
    <tableColumn id="11" name="8月" dataDxfId="52"/>
    <tableColumn id="12" name="9月" dataDxfId="51"/>
    <tableColumn id="13" name="10月" dataDxfId="50"/>
    <tableColumn id="14" name="11月" dataDxfId="49"/>
    <tableColumn id="15" name="12月" dataDxfId="48"/>
    <tableColumn id="16" name="1月" dataDxfId="47"/>
    <tableColumn id="17" name="2月" dataDxfId="46"/>
    <tableColumn id="18" name="3月" dataDxfId="45"/>
    <tableColumn id="22" name="合計" dataDxfId="44">
      <calculatedColumnFormula>SUM(G22:R22)</calculatedColumnFormula>
    </tableColumn>
    <tableColumn id="25" name="次回活動_x000a_予定日" dataDxfId="43"/>
    <tableColumn id="20" name="選定理由" dataDxfId="42"/>
    <tableColumn id="21" name="具体的な活動内容と数値目標" dataDxfId="41"/>
  </tableColumns>
  <tableStyleInfo showFirstColumn="0" showLastColumn="0" showRowStripes="1" showColumnStripes="0"/>
</table>
</file>

<file path=xl/tables/table2.xml><?xml version="1.0" encoding="utf-8"?>
<table xmlns="http://schemas.openxmlformats.org/spreadsheetml/2006/main" id="1" name="リスト12" displayName="リスト12" ref="A21:V71" totalsRowShown="0" headerRowBorderDxfId="23" tableBorderDxfId="22">
  <autoFilter ref="A21:V71"/>
  <tableColumns count="22">
    <tableColumn id="1" name="Index" dataDxfId="21" dataCellStyle="ハイパーリンク"/>
    <tableColumn id="2" name="確度" dataDxfId="20"/>
    <tableColumn id="23" name="フォロー_x000a_モレフラグ" dataDxfId="19" dataCellStyle="ハイパーリンク">
      <calculatedColumnFormula>ROUNDDOWN($F$5-T22,)</calculatedColumnFormula>
    </tableColumn>
    <tableColumn id="4" name="区分" dataDxfId="18"/>
    <tableColumn id="5" name="対象名（顧客・商材・キャンペーン名）：ＣＳ" dataDxfId="17"/>
    <tableColumn id="6" name="予材名：ＢＳ" dataDxfId="16"/>
    <tableColumn id="7" name="4月" dataDxfId="15"/>
    <tableColumn id="8" name="5月" dataDxfId="14"/>
    <tableColumn id="9" name="6月" dataDxfId="13"/>
    <tableColumn id="10" name="7月" dataDxfId="12"/>
    <tableColumn id="11" name="8月" dataDxfId="11"/>
    <tableColumn id="12" name="9月" dataDxfId="10"/>
    <tableColumn id="13" name="10月" dataDxfId="9"/>
    <tableColumn id="14" name="11月" dataDxfId="8"/>
    <tableColumn id="15" name="12月" dataDxfId="7"/>
    <tableColumn id="16" name="1月" dataDxfId="6"/>
    <tableColumn id="17" name="2月" dataDxfId="5"/>
    <tableColumn id="18" name="3月" dataDxfId="4"/>
    <tableColumn id="22" name="合計" dataDxfId="3">
      <calculatedColumnFormula>SUM(G22:R22)</calculatedColumnFormula>
    </tableColumn>
    <tableColumn id="25" name="次回活動_x000a_予定日" dataDxfId="2"/>
    <tableColumn id="20" name="選定理由" dataDxfId="1"/>
    <tableColumn id="21" name="具体的な活動内容と数値目標"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indexed="42"/>
  </sheetPr>
  <dimension ref="A1:BB79"/>
  <sheetViews>
    <sheetView tabSelected="1" zoomScale="55" zoomScaleNormal="55" zoomScaleSheetLayoutView="25" workbookViewId="0">
      <selection activeCell="C2" sqref="C2"/>
    </sheetView>
  </sheetViews>
  <sheetFormatPr defaultRowHeight="13.5" x14ac:dyDescent="0.15"/>
  <cols>
    <col min="1" max="1" width="4.875" style="1" customWidth="1"/>
    <col min="2" max="2" width="26.5" style="1" customWidth="1"/>
    <col min="3" max="3" width="13.625" style="1" customWidth="1"/>
    <col min="4" max="4" width="8.625" style="1" customWidth="1"/>
    <col min="5" max="5" width="50.625" style="1" customWidth="1"/>
    <col min="6" max="6" width="48" style="1" customWidth="1"/>
    <col min="7" max="18" width="9.625" style="1" customWidth="1"/>
    <col min="19" max="20" width="13.625" style="1" customWidth="1"/>
    <col min="21" max="22" width="77.625" style="11" customWidth="1"/>
    <col min="23" max="25" width="9" style="1"/>
    <col min="26" max="26" width="15.5" style="1" bestFit="1" customWidth="1"/>
    <col min="27" max="16384" width="9" style="1"/>
  </cols>
  <sheetData>
    <row r="1" spans="1:22" ht="19.5" customHeight="1" x14ac:dyDescent="0.2">
      <c r="A1" s="110" t="s">
        <v>224</v>
      </c>
      <c r="B1" s="110"/>
      <c r="C1" s="110"/>
      <c r="D1" s="110"/>
      <c r="E1" s="110"/>
      <c r="F1" s="110"/>
      <c r="G1" s="110"/>
      <c r="H1" s="110"/>
      <c r="I1" s="110"/>
      <c r="J1" s="110"/>
      <c r="K1" s="110"/>
      <c r="L1" s="110"/>
      <c r="M1" s="110"/>
      <c r="N1" s="110"/>
      <c r="O1" s="110"/>
      <c r="P1" s="110"/>
      <c r="Q1" s="110"/>
      <c r="R1" s="110"/>
      <c r="S1" s="110"/>
      <c r="T1" s="110"/>
      <c r="U1" s="110"/>
      <c r="V1" s="110"/>
    </row>
    <row r="2" spans="1:22" ht="17.25" x14ac:dyDescent="0.15">
      <c r="A2" s="22"/>
      <c r="B2" s="16"/>
      <c r="C2" s="16"/>
      <c r="D2" s="16"/>
      <c r="E2" s="16"/>
      <c r="F2" s="16"/>
      <c r="G2" s="16"/>
      <c r="H2" s="16"/>
      <c r="I2" s="16"/>
      <c r="J2" s="16"/>
      <c r="K2" s="16"/>
      <c r="L2" s="16"/>
      <c r="M2" s="16"/>
      <c r="N2" s="16"/>
      <c r="O2" s="16"/>
      <c r="P2" s="16"/>
      <c r="Q2" s="16"/>
      <c r="R2" s="16"/>
      <c r="S2" s="16"/>
      <c r="T2" s="16"/>
      <c r="U2" s="21"/>
      <c r="V2" s="17" t="s">
        <v>151</v>
      </c>
    </row>
    <row r="3" spans="1:22" ht="17.25" x14ac:dyDescent="0.2">
      <c r="A3" s="23"/>
      <c r="B3" s="13"/>
      <c r="C3" s="13"/>
      <c r="D3" s="13"/>
      <c r="E3" s="13"/>
      <c r="F3" s="13"/>
      <c r="G3" s="13"/>
      <c r="H3" s="13"/>
      <c r="I3" s="13"/>
      <c r="J3" s="13"/>
      <c r="K3" s="13"/>
      <c r="L3" s="13"/>
      <c r="M3" s="13"/>
      <c r="N3" s="13"/>
      <c r="O3" s="13"/>
      <c r="P3" s="13"/>
      <c r="Q3" s="13"/>
      <c r="R3" s="13"/>
      <c r="S3" s="13"/>
      <c r="T3" s="13"/>
      <c r="U3" s="28"/>
      <c r="V3" s="29"/>
    </row>
    <row r="4" spans="1:22" ht="14.25" x14ac:dyDescent="0.15">
      <c r="A4" s="23"/>
      <c r="B4" s="13"/>
      <c r="C4" s="13"/>
      <c r="D4" s="13"/>
      <c r="E4" s="13"/>
      <c r="F4" s="20" t="s">
        <v>36</v>
      </c>
      <c r="G4" s="13"/>
      <c r="H4" s="13"/>
      <c r="I4" s="13"/>
      <c r="J4" s="13"/>
      <c r="K4" s="13"/>
      <c r="L4" s="13"/>
      <c r="M4" s="13"/>
      <c r="N4" s="13"/>
      <c r="O4" s="13"/>
      <c r="P4" s="13"/>
      <c r="Q4" s="13"/>
      <c r="R4" s="13"/>
      <c r="S4" s="13"/>
      <c r="T4" s="13"/>
      <c r="U4" s="28"/>
      <c r="V4" s="28"/>
    </row>
    <row r="5" spans="1:22" ht="18.75" customHeight="1" x14ac:dyDescent="0.15">
      <c r="A5" s="23"/>
      <c r="B5" s="13"/>
      <c r="C5" s="13"/>
      <c r="D5" s="13"/>
      <c r="E5" s="13"/>
      <c r="F5" s="86">
        <v>41192</v>
      </c>
      <c r="G5" s="13"/>
      <c r="H5" s="13"/>
      <c r="I5" s="13"/>
      <c r="J5" s="13"/>
      <c r="K5" s="13"/>
      <c r="L5" s="13"/>
      <c r="M5" s="13"/>
      <c r="N5" s="13"/>
      <c r="O5" s="13"/>
      <c r="P5" s="13"/>
      <c r="Q5" s="13"/>
      <c r="R5" s="13"/>
      <c r="S5" s="13"/>
      <c r="T5" s="13"/>
      <c r="U5" s="28"/>
      <c r="V5" s="28"/>
    </row>
    <row r="6" spans="1:22" x14ac:dyDescent="0.15">
      <c r="A6" s="24"/>
      <c r="F6" s="21" t="s">
        <v>38</v>
      </c>
    </row>
    <row r="7" spans="1:22" x14ac:dyDescent="0.15">
      <c r="A7" s="24"/>
    </row>
    <row r="8" spans="1:22" ht="18.75" x14ac:dyDescent="0.2">
      <c r="A8" s="24"/>
      <c r="F8" s="56" t="s">
        <v>98</v>
      </c>
      <c r="G8" s="57">
        <f t="shared" ref="G8:R8" si="0">(G10-G75)/(G73+G74)</f>
        <v>-0.15079365079365079</v>
      </c>
      <c r="H8" s="57">
        <f t="shared" si="0"/>
        <v>8.1163859111791734E-2</v>
      </c>
      <c r="I8" s="57">
        <f t="shared" si="0"/>
        <v>0.1728922091782284</v>
      </c>
      <c r="J8" s="57">
        <f t="shared" si="0"/>
        <v>0.1646456480732956</v>
      </c>
      <c r="K8" s="57">
        <f t="shared" si="0"/>
        <v>0.31034482758620691</v>
      </c>
      <c r="L8" s="57">
        <f t="shared" si="0"/>
        <v>0.37655860349127179</v>
      </c>
      <c r="M8" s="57">
        <f t="shared" si="0"/>
        <v>0.4107142857142857</v>
      </c>
      <c r="N8" s="57">
        <f t="shared" si="0"/>
        <v>0.4264705882352941</v>
      </c>
      <c r="O8" s="57">
        <f t="shared" si="0"/>
        <v>0.43019943019943019</v>
      </c>
      <c r="P8" s="57">
        <f t="shared" si="0"/>
        <v>0.43478260869565216</v>
      </c>
      <c r="Q8" s="57">
        <f t="shared" si="0"/>
        <v>0.45283018867924529</v>
      </c>
      <c r="R8" s="57">
        <f t="shared" si="0"/>
        <v>0.46296296296296297</v>
      </c>
      <c r="S8" s="6" t="s">
        <v>99</v>
      </c>
      <c r="T8" s="6"/>
    </row>
    <row r="9" spans="1:22" ht="26.1" customHeight="1" thickBot="1" x14ac:dyDescent="0.2">
      <c r="A9" s="24"/>
      <c r="G9" s="49" t="s">
        <v>219</v>
      </c>
      <c r="H9" s="49" t="s">
        <v>22</v>
      </c>
      <c r="I9" s="49" t="s">
        <v>23</v>
      </c>
      <c r="J9" s="49" t="s">
        <v>24</v>
      </c>
      <c r="K9" s="49" t="s">
        <v>220</v>
      </c>
      <c r="L9" s="49" t="s">
        <v>25</v>
      </c>
      <c r="M9" s="49" t="s">
        <v>26</v>
      </c>
      <c r="N9" s="49" t="s">
        <v>27</v>
      </c>
      <c r="O9" s="49" t="s">
        <v>28</v>
      </c>
      <c r="P9" s="49" t="s">
        <v>29</v>
      </c>
      <c r="Q9" s="49" t="s">
        <v>30</v>
      </c>
      <c r="R9" s="49" t="s">
        <v>31</v>
      </c>
      <c r="S9" s="50" t="s">
        <v>35</v>
      </c>
      <c r="T9" s="16"/>
    </row>
    <row r="10" spans="1:22" ht="26.1" customHeight="1" thickBot="1" x14ac:dyDescent="0.2">
      <c r="A10" s="24"/>
      <c r="F10" s="40" t="s">
        <v>14</v>
      </c>
      <c r="G10" s="78">
        <v>29000</v>
      </c>
      <c r="H10" s="79">
        <v>30000</v>
      </c>
      <c r="I10" s="79">
        <v>31000</v>
      </c>
      <c r="J10" s="79">
        <v>31000</v>
      </c>
      <c r="K10" s="79">
        <v>30000</v>
      </c>
      <c r="L10" s="79">
        <v>25000</v>
      </c>
      <c r="M10" s="79">
        <v>33000</v>
      </c>
      <c r="N10" s="79">
        <v>39000</v>
      </c>
      <c r="O10" s="79">
        <v>40000</v>
      </c>
      <c r="P10" s="79">
        <v>26000</v>
      </c>
      <c r="Q10" s="79">
        <v>29000</v>
      </c>
      <c r="R10" s="80">
        <v>29000</v>
      </c>
      <c r="S10" s="81">
        <f>SUM(G10:R10)</f>
        <v>372000</v>
      </c>
      <c r="T10" s="13"/>
    </row>
    <row r="11" spans="1:22" ht="26.1" customHeight="1" x14ac:dyDescent="0.15">
      <c r="A11" s="24"/>
      <c r="F11" s="41" t="s">
        <v>15</v>
      </c>
      <c r="G11" s="82">
        <f>G75</f>
        <v>32800</v>
      </c>
      <c r="H11" s="87">
        <f t="shared" ref="H11:R11" si="1">H75</f>
        <v>27350</v>
      </c>
      <c r="I11" s="87">
        <f t="shared" si="1"/>
        <v>24520</v>
      </c>
      <c r="J11" s="87">
        <f t="shared" si="1"/>
        <v>24890</v>
      </c>
      <c r="K11" s="87">
        <f t="shared" si="1"/>
        <v>16500</v>
      </c>
      <c r="L11" s="87">
        <f t="shared" si="1"/>
        <v>9900</v>
      </c>
      <c r="M11" s="87">
        <f t="shared" si="1"/>
        <v>10000</v>
      </c>
      <c r="N11" s="87">
        <f t="shared" si="1"/>
        <v>10000</v>
      </c>
      <c r="O11" s="87">
        <f t="shared" si="1"/>
        <v>9800</v>
      </c>
      <c r="P11" s="87">
        <f>P75</f>
        <v>6000</v>
      </c>
      <c r="Q11" s="87">
        <f>Q75</f>
        <v>5000</v>
      </c>
      <c r="R11" s="88">
        <f t="shared" si="1"/>
        <v>4000</v>
      </c>
      <c r="S11" s="81">
        <f>SUM(G11:R11)</f>
        <v>180760</v>
      </c>
      <c r="T11" s="13"/>
    </row>
    <row r="12" spans="1:22" ht="26.1" customHeight="1" x14ac:dyDescent="0.15">
      <c r="A12" s="24"/>
      <c r="F12" s="42" t="s">
        <v>16</v>
      </c>
      <c r="G12" s="70">
        <f>G11/G10</f>
        <v>1.1310344827586207</v>
      </c>
      <c r="H12" s="71">
        <f t="shared" ref="H12:S12" si="2">H11/H10</f>
        <v>0.91166666666666663</v>
      </c>
      <c r="I12" s="71">
        <f t="shared" si="2"/>
        <v>0.79096774193548391</v>
      </c>
      <c r="J12" s="71">
        <f t="shared" si="2"/>
        <v>0.80290322580645157</v>
      </c>
      <c r="K12" s="71">
        <f t="shared" si="2"/>
        <v>0.55000000000000004</v>
      </c>
      <c r="L12" s="72">
        <f t="shared" si="2"/>
        <v>0.39600000000000002</v>
      </c>
      <c r="M12" s="71">
        <f t="shared" si="2"/>
        <v>0.30303030303030304</v>
      </c>
      <c r="N12" s="71">
        <f t="shared" si="2"/>
        <v>0.25641025641025639</v>
      </c>
      <c r="O12" s="71">
        <f t="shared" si="2"/>
        <v>0.245</v>
      </c>
      <c r="P12" s="71">
        <f t="shared" si="2"/>
        <v>0.23076923076923078</v>
      </c>
      <c r="Q12" s="71">
        <f t="shared" si="2"/>
        <v>0.17241379310344829</v>
      </c>
      <c r="R12" s="73">
        <f t="shared" si="2"/>
        <v>0.13793103448275862</v>
      </c>
      <c r="S12" s="73">
        <f t="shared" si="2"/>
        <v>0.48591397849462364</v>
      </c>
      <c r="T12" s="13"/>
    </row>
    <row r="13" spans="1:22" ht="15.75" customHeight="1" x14ac:dyDescent="0.15">
      <c r="A13" s="24"/>
      <c r="F13" s="18"/>
      <c r="G13" s="74"/>
      <c r="H13" s="74"/>
      <c r="I13" s="74"/>
      <c r="J13" s="74"/>
      <c r="K13" s="74"/>
      <c r="L13" s="74"/>
      <c r="M13" s="74"/>
      <c r="N13" s="74"/>
      <c r="O13" s="74"/>
      <c r="P13" s="74"/>
      <c r="Q13" s="74"/>
      <c r="R13" s="74"/>
      <c r="S13" s="75"/>
    </row>
    <row r="14" spans="1:22" ht="4.5" customHeight="1" x14ac:dyDescent="0.15">
      <c r="A14" s="24"/>
      <c r="F14" s="7"/>
      <c r="G14" s="76"/>
      <c r="H14" s="76"/>
      <c r="I14" s="76"/>
      <c r="J14" s="76"/>
      <c r="K14" s="76"/>
      <c r="L14" s="76"/>
      <c r="M14" s="77"/>
      <c r="N14" s="76"/>
      <c r="O14" s="76"/>
      <c r="P14" s="76"/>
      <c r="Q14" s="76"/>
      <c r="R14" s="76"/>
      <c r="S14" s="74"/>
    </row>
    <row r="15" spans="1:22" ht="26.1" customHeight="1" x14ac:dyDescent="0.15">
      <c r="A15" s="24"/>
      <c r="F15" s="8" t="s">
        <v>17</v>
      </c>
      <c r="G15" s="83">
        <v>29328</v>
      </c>
      <c r="H15" s="79">
        <v>36331</v>
      </c>
      <c r="I15" s="79">
        <v>31884</v>
      </c>
      <c r="J15" s="79">
        <v>32154</v>
      </c>
      <c r="K15" s="79">
        <v>29750</v>
      </c>
      <c r="L15" s="79">
        <v>27285</v>
      </c>
      <c r="M15" s="79">
        <v>32095</v>
      </c>
      <c r="N15" s="79">
        <v>39037</v>
      </c>
      <c r="O15" s="79">
        <v>38108</v>
      </c>
      <c r="P15" s="79">
        <v>24365</v>
      </c>
      <c r="Q15" s="79">
        <v>26023</v>
      </c>
      <c r="R15" s="84">
        <v>26589</v>
      </c>
      <c r="S15" s="81">
        <f>SUM(G15:R15)</f>
        <v>372949</v>
      </c>
      <c r="T15" s="13"/>
    </row>
    <row r="16" spans="1:22" ht="14.25" x14ac:dyDescent="0.15">
      <c r="A16" s="24"/>
      <c r="F16" s="18"/>
      <c r="G16" s="19"/>
      <c r="H16" s="19"/>
      <c r="I16" s="19"/>
      <c r="J16" s="19"/>
      <c r="K16" s="19"/>
      <c r="L16" s="19"/>
      <c r="M16" s="19"/>
      <c r="N16" s="19"/>
      <c r="O16" s="19"/>
      <c r="P16" s="19"/>
      <c r="Q16" s="19"/>
      <c r="R16" s="19"/>
      <c r="S16" s="19"/>
      <c r="T16" s="19"/>
    </row>
    <row r="17" spans="1:54" x14ac:dyDescent="0.15">
      <c r="A17" s="24"/>
    </row>
    <row r="18" spans="1:54" x14ac:dyDescent="0.15">
      <c r="A18" s="24"/>
      <c r="B18" s="11"/>
      <c r="C18" s="11"/>
      <c r="F18" s="11" t="s">
        <v>19</v>
      </c>
    </row>
    <row r="19" spans="1:54" ht="12.75" customHeight="1" thickBot="1" x14ac:dyDescent="0.2">
      <c r="A19" s="25"/>
      <c r="B19" s="14"/>
      <c r="C19" s="14"/>
      <c r="D19" s="9"/>
      <c r="E19" s="9"/>
      <c r="F19" s="9"/>
      <c r="G19" s="15"/>
      <c r="H19" s="15"/>
      <c r="I19" s="15"/>
      <c r="J19" s="54"/>
      <c r="K19" s="54"/>
      <c r="L19" s="54"/>
      <c r="M19" s="54"/>
      <c r="N19" s="54"/>
      <c r="O19" s="54"/>
      <c r="P19" s="54"/>
      <c r="Q19" s="54"/>
      <c r="R19" s="54"/>
      <c r="S19" s="15"/>
      <c r="T19" s="15"/>
      <c r="U19" s="4"/>
      <c r="V19" s="10"/>
    </row>
    <row r="20" spans="1:54" ht="26.1" customHeight="1" thickBot="1" x14ac:dyDescent="0.2">
      <c r="A20" s="26"/>
      <c r="B20" s="9"/>
      <c r="C20" s="9"/>
      <c r="D20" s="12"/>
      <c r="E20" s="9"/>
      <c r="F20" s="43" t="s">
        <v>18</v>
      </c>
      <c r="G20" s="85">
        <f>G10*2</f>
        <v>58000</v>
      </c>
      <c r="H20" s="85">
        <f t="shared" ref="H20:R20" si="3">H10*2</f>
        <v>60000</v>
      </c>
      <c r="I20" s="85">
        <f t="shared" si="3"/>
        <v>62000</v>
      </c>
      <c r="J20" s="85">
        <f t="shared" si="3"/>
        <v>62000</v>
      </c>
      <c r="K20" s="85">
        <f t="shared" si="3"/>
        <v>60000</v>
      </c>
      <c r="L20" s="85">
        <f t="shared" si="3"/>
        <v>50000</v>
      </c>
      <c r="M20" s="85">
        <f t="shared" si="3"/>
        <v>66000</v>
      </c>
      <c r="N20" s="85">
        <f t="shared" si="3"/>
        <v>78000</v>
      </c>
      <c r="O20" s="85">
        <f t="shared" si="3"/>
        <v>80000</v>
      </c>
      <c r="P20" s="85">
        <f t="shared" si="3"/>
        <v>52000</v>
      </c>
      <c r="Q20" s="85">
        <f t="shared" si="3"/>
        <v>58000</v>
      </c>
      <c r="R20" s="85">
        <f t="shared" si="3"/>
        <v>58000</v>
      </c>
      <c r="S20" s="39"/>
      <c r="T20" s="55"/>
      <c r="U20" s="4"/>
      <c r="V20" s="5"/>
    </row>
    <row r="21" spans="1:54" s="2" customFormat="1" ht="71.25" customHeight="1" x14ac:dyDescent="0.15">
      <c r="A21" s="103" t="s">
        <v>37</v>
      </c>
      <c r="B21" s="50" t="s">
        <v>12</v>
      </c>
      <c r="C21" s="94" t="s">
        <v>97</v>
      </c>
      <c r="D21" s="95" t="s">
        <v>13</v>
      </c>
      <c r="E21" s="50" t="s">
        <v>39</v>
      </c>
      <c r="F21" s="96" t="s">
        <v>42</v>
      </c>
      <c r="G21" s="49" t="s">
        <v>219</v>
      </c>
      <c r="H21" s="49" t="s">
        <v>22</v>
      </c>
      <c r="I21" s="49" t="s">
        <v>23</v>
      </c>
      <c r="J21" s="49" t="s">
        <v>24</v>
      </c>
      <c r="K21" s="49" t="s">
        <v>220</v>
      </c>
      <c r="L21" s="49" t="s">
        <v>25</v>
      </c>
      <c r="M21" s="49" t="s">
        <v>26</v>
      </c>
      <c r="N21" s="49" t="s">
        <v>27</v>
      </c>
      <c r="O21" s="49" t="s">
        <v>28</v>
      </c>
      <c r="P21" s="49" t="s">
        <v>29</v>
      </c>
      <c r="Q21" s="49" t="s">
        <v>30</v>
      </c>
      <c r="R21" s="49" t="s">
        <v>31</v>
      </c>
      <c r="S21" s="50" t="s">
        <v>35</v>
      </c>
      <c r="T21" s="95" t="s">
        <v>150</v>
      </c>
      <c r="U21" s="97" t="s">
        <v>9</v>
      </c>
      <c r="V21" s="106" t="s">
        <v>10</v>
      </c>
    </row>
    <row r="22" spans="1:54" ht="26.1" customHeight="1" x14ac:dyDescent="0.15">
      <c r="A22" s="104" t="s">
        <v>100</v>
      </c>
      <c r="B22" s="93" t="s">
        <v>48</v>
      </c>
      <c r="C22" s="69">
        <f t="shared" ref="C22:C28" si="4">ROUNDDOWN($F$5-T22,)</f>
        <v>8</v>
      </c>
      <c r="D22" s="89" t="s">
        <v>41</v>
      </c>
      <c r="E22" s="90" t="s">
        <v>47</v>
      </c>
      <c r="F22" s="90" t="s">
        <v>49</v>
      </c>
      <c r="G22" s="91">
        <v>1000</v>
      </c>
      <c r="H22" s="91" t="s">
        <v>8</v>
      </c>
      <c r="I22" s="91" t="s">
        <v>8</v>
      </c>
      <c r="J22" s="91" t="s">
        <v>8</v>
      </c>
      <c r="K22" s="91"/>
      <c r="L22" s="91">
        <v>2000</v>
      </c>
      <c r="M22" s="91" t="s">
        <v>8</v>
      </c>
      <c r="N22" s="91" t="s">
        <v>8</v>
      </c>
      <c r="O22" s="91">
        <v>3000</v>
      </c>
      <c r="P22" s="91">
        <v>3000</v>
      </c>
      <c r="Q22" s="91">
        <v>9000</v>
      </c>
      <c r="R22" s="91">
        <v>9000</v>
      </c>
      <c r="S22" s="92">
        <f t="shared" ref="S22:S52" si="5">SUM(G22:R22)</f>
        <v>27000</v>
      </c>
      <c r="T22" s="102">
        <v>41184</v>
      </c>
      <c r="U22" s="100" t="s">
        <v>71</v>
      </c>
      <c r="V22" s="107" t="s">
        <v>73</v>
      </c>
    </row>
    <row r="23" spans="1:54" ht="26.1" customHeight="1" x14ac:dyDescent="0.15">
      <c r="A23" s="104" t="s">
        <v>101</v>
      </c>
      <c r="B23" s="64" t="s">
        <v>48</v>
      </c>
      <c r="C23" s="69">
        <f t="shared" si="4"/>
        <v>-5</v>
      </c>
      <c r="D23" s="51" t="s">
        <v>41</v>
      </c>
      <c r="E23" s="65" t="s">
        <v>47</v>
      </c>
      <c r="F23" s="65" t="s">
        <v>77</v>
      </c>
      <c r="G23" s="66">
        <v>2000</v>
      </c>
      <c r="H23" s="66" t="s">
        <v>8</v>
      </c>
      <c r="I23" s="66" t="s">
        <v>8</v>
      </c>
      <c r="J23" s="66" t="s">
        <v>8</v>
      </c>
      <c r="K23" s="66"/>
      <c r="L23" s="66" t="s">
        <v>8</v>
      </c>
      <c r="M23" s="66" t="s">
        <v>8</v>
      </c>
      <c r="N23" s="66">
        <v>2200</v>
      </c>
      <c r="O23" s="66">
        <v>3600</v>
      </c>
      <c r="P23" s="66">
        <v>1500</v>
      </c>
      <c r="Q23" s="66">
        <v>1500</v>
      </c>
      <c r="R23" s="66">
        <v>1500</v>
      </c>
      <c r="S23" s="67">
        <f t="shared" si="5"/>
        <v>12300</v>
      </c>
      <c r="T23" s="102">
        <v>41197</v>
      </c>
      <c r="U23" s="101" t="s">
        <v>222</v>
      </c>
      <c r="V23" s="108" t="s">
        <v>79</v>
      </c>
    </row>
    <row r="24" spans="1:54" ht="26.1" customHeight="1" x14ac:dyDescent="0.15">
      <c r="A24" s="105" t="s">
        <v>102</v>
      </c>
      <c r="B24" s="63" t="s">
        <v>48</v>
      </c>
      <c r="C24" s="69">
        <f t="shared" si="4"/>
        <v>-1</v>
      </c>
      <c r="D24" s="51" t="s">
        <v>41</v>
      </c>
      <c r="E24" s="65" t="s">
        <v>47</v>
      </c>
      <c r="F24" s="65" t="s">
        <v>182</v>
      </c>
      <c r="G24" s="66">
        <v>3000</v>
      </c>
      <c r="H24" s="66">
        <v>3000</v>
      </c>
      <c r="I24" s="66"/>
      <c r="J24" s="66"/>
      <c r="K24" s="66">
        <v>3000</v>
      </c>
      <c r="L24" s="66">
        <v>3000</v>
      </c>
      <c r="M24" s="66">
        <v>1000</v>
      </c>
      <c r="N24" s="66">
        <v>2000</v>
      </c>
      <c r="O24" s="66">
        <v>2000</v>
      </c>
      <c r="P24" s="66">
        <v>1500</v>
      </c>
      <c r="Q24" s="66">
        <v>2000</v>
      </c>
      <c r="R24" s="66">
        <v>2000</v>
      </c>
      <c r="S24" s="67">
        <f t="shared" si="5"/>
        <v>22500</v>
      </c>
      <c r="T24" s="102">
        <v>41193</v>
      </c>
      <c r="U24" s="101" t="s">
        <v>87</v>
      </c>
      <c r="V24" s="108" t="s">
        <v>88</v>
      </c>
    </row>
    <row r="25" spans="1:54" ht="26.1" customHeight="1" x14ac:dyDescent="0.15">
      <c r="A25" s="105" t="s">
        <v>103</v>
      </c>
      <c r="B25" s="63" t="s">
        <v>48</v>
      </c>
      <c r="C25" s="69">
        <f t="shared" si="4"/>
        <v>-5</v>
      </c>
      <c r="D25" s="51" t="s">
        <v>41</v>
      </c>
      <c r="E25" s="65" t="s">
        <v>47</v>
      </c>
      <c r="F25" s="65" t="s">
        <v>92</v>
      </c>
      <c r="G25" s="66"/>
      <c r="H25" s="66"/>
      <c r="I25" s="66"/>
      <c r="J25" s="66">
        <v>1800</v>
      </c>
      <c r="K25" s="66"/>
      <c r="L25" s="66">
        <v>1000</v>
      </c>
      <c r="M25" s="66">
        <v>3000</v>
      </c>
      <c r="N25" s="66" t="s">
        <v>8</v>
      </c>
      <c r="O25" s="66">
        <v>1000</v>
      </c>
      <c r="P25" s="66">
        <v>1400</v>
      </c>
      <c r="Q25" s="66" t="s">
        <v>8</v>
      </c>
      <c r="R25" s="66">
        <v>4000</v>
      </c>
      <c r="S25" s="67">
        <f t="shared" si="5"/>
        <v>12200</v>
      </c>
      <c r="T25" s="102">
        <v>41197</v>
      </c>
      <c r="U25" s="101" t="s">
        <v>93</v>
      </c>
      <c r="V25" s="108" t="s">
        <v>94</v>
      </c>
    </row>
    <row r="26" spans="1:54" ht="26.1" customHeight="1" x14ac:dyDescent="0.15">
      <c r="A26" s="105" t="s">
        <v>104</v>
      </c>
      <c r="B26" s="64" t="s">
        <v>48</v>
      </c>
      <c r="C26" s="69">
        <f t="shared" si="4"/>
        <v>-5</v>
      </c>
      <c r="D26" s="51" t="s">
        <v>41</v>
      </c>
      <c r="E26" s="65" t="s">
        <v>51</v>
      </c>
      <c r="F26" s="65" t="s">
        <v>183</v>
      </c>
      <c r="G26" s="66">
        <v>300</v>
      </c>
      <c r="H26" s="66">
        <v>300</v>
      </c>
      <c r="I26" s="66">
        <v>500</v>
      </c>
      <c r="J26" s="66">
        <v>500</v>
      </c>
      <c r="K26" s="66">
        <v>300</v>
      </c>
      <c r="L26" s="66">
        <v>300</v>
      </c>
      <c r="M26" s="66">
        <v>1000</v>
      </c>
      <c r="N26" s="66">
        <v>2000</v>
      </c>
      <c r="O26" s="66">
        <v>2000</v>
      </c>
      <c r="P26" s="66">
        <v>1500</v>
      </c>
      <c r="Q26" s="66">
        <v>1500</v>
      </c>
      <c r="R26" s="66">
        <v>2000</v>
      </c>
      <c r="S26" s="67">
        <f t="shared" si="5"/>
        <v>12200</v>
      </c>
      <c r="T26" s="102">
        <v>41197</v>
      </c>
      <c r="U26" s="101" t="s">
        <v>221</v>
      </c>
      <c r="V26" s="108" t="s">
        <v>62</v>
      </c>
    </row>
    <row r="27" spans="1:54" ht="26.1" customHeight="1" x14ac:dyDescent="0.15">
      <c r="A27" s="105" t="s">
        <v>105</v>
      </c>
      <c r="B27" s="64" t="s">
        <v>48</v>
      </c>
      <c r="C27" s="69">
        <f t="shared" si="4"/>
        <v>-5</v>
      </c>
      <c r="D27" s="51" t="s">
        <v>53</v>
      </c>
      <c r="E27" s="65" t="s">
        <v>54</v>
      </c>
      <c r="F27" s="65" t="s">
        <v>55</v>
      </c>
      <c r="G27" s="66" t="s">
        <v>8</v>
      </c>
      <c r="H27" s="66">
        <v>2000</v>
      </c>
      <c r="I27" s="66">
        <v>3000</v>
      </c>
      <c r="J27" s="66">
        <v>3000</v>
      </c>
      <c r="K27" s="66">
        <v>2000</v>
      </c>
      <c r="L27" s="66">
        <v>1500</v>
      </c>
      <c r="M27" s="66">
        <v>1000</v>
      </c>
      <c r="N27" s="66">
        <v>2000</v>
      </c>
      <c r="O27" s="66">
        <v>5000</v>
      </c>
      <c r="P27" s="66">
        <v>2900</v>
      </c>
      <c r="Q27" s="66">
        <v>1000</v>
      </c>
      <c r="R27" s="66">
        <v>2000</v>
      </c>
      <c r="S27" s="67">
        <f t="shared" si="5"/>
        <v>25400</v>
      </c>
      <c r="T27" s="102">
        <v>41197</v>
      </c>
      <c r="U27" s="101" t="s">
        <v>56</v>
      </c>
      <c r="V27" s="108" t="s">
        <v>57</v>
      </c>
    </row>
    <row r="28" spans="1:54" ht="26.1" customHeight="1" x14ac:dyDescent="0.15">
      <c r="A28" s="105" t="s">
        <v>106</v>
      </c>
      <c r="B28" s="63" t="s">
        <v>48</v>
      </c>
      <c r="C28" s="69">
        <f t="shared" si="4"/>
        <v>8</v>
      </c>
      <c r="D28" s="51" t="s">
        <v>41</v>
      </c>
      <c r="E28" s="65" t="s">
        <v>152</v>
      </c>
      <c r="F28" s="65" t="s">
        <v>185</v>
      </c>
      <c r="G28" s="66" t="s">
        <v>8</v>
      </c>
      <c r="H28" s="66" t="s">
        <v>8</v>
      </c>
      <c r="I28" s="68">
        <v>3000</v>
      </c>
      <c r="J28" s="66">
        <v>300</v>
      </c>
      <c r="K28" s="66">
        <v>1800</v>
      </c>
      <c r="L28" s="66" t="s">
        <v>8</v>
      </c>
      <c r="M28" s="66" t="s">
        <v>8</v>
      </c>
      <c r="N28" s="66">
        <v>1000</v>
      </c>
      <c r="O28" s="66">
        <v>2000</v>
      </c>
      <c r="P28" s="66">
        <v>3000</v>
      </c>
      <c r="Q28" s="66">
        <v>2500</v>
      </c>
      <c r="R28" s="66">
        <v>2000</v>
      </c>
      <c r="S28" s="67">
        <f t="shared" si="5"/>
        <v>15600</v>
      </c>
      <c r="T28" s="102">
        <v>41184</v>
      </c>
      <c r="U28" s="101" t="s">
        <v>206</v>
      </c>
      <c r="V28" s="108" t="s">
        <v>96</v>
      </c>
    </row>
    <row r="29" spans="1:54" ht="26.1" customHeight="1" x14ac:dyDescent="0.15">
      <c r="A29" s="105" t="s">
        <v>107</v>
      </c>
      <c r="B29" s="64" t="s">
        <v>48</v>
      </c>
      <c r="C29" s="69">
        <f t="shared" ref="C29:C71" si="6">ROUNDDOWN($F$5-T29,)</f>
        <v>7</v>
      </c>
      <c r="D29" s="51" t="s">
        <v>41</v>
      </c>
      <c r="E29" s="65" t="s">
        <v>154</v>
      </c>
      <c r="F29" s="65" t="s">
        <v>80</v>
      </c>
      <c r="G29" s="66">
        <v>100</v>
      </c>
      <c r="H29" s="66">
        <v>150</v>
      </c>
      <c r="I29" s="66">
        <v>300</v>
      </c>
      <c r="J29" s="66">
        <v>300</v>
      </c>
      <c r="K29" s="66" t="s">
        <v>8</v>
      </c>
      <c r="L29" s="66" t="s">
        <v>8</v>
      </c>
      <c r="M29" s="66">
        <v>2000</v>
      </c>
      <c r="N29" s="66">
        <v>3000</v>
      </c>
      <c r="O29" s="66">
        <v>3000</v>
      </c>
      <c r="P29" s="66">
        <v>3000</v>
      </c>
      <c r="Q29" s="66">
        <v>2500</v>
      </c>
      <c r="R29" s="66">
        <v>2000</v>
      </c>
      <c r="S29" s="67">
        <f t="shared" si="5"/>
        <v>16350</v>
      </c>
      <c r="T29" s="102">
        <v>41185</v>
      </c>
      <c r="U29" s="101" t="s">
        <v>81</v>
      </c>
      <c r="V29" s="108" t="s">
        <v>83</v>
      </c>
    </row>
    <row r="30" spans="1:54" ht="26.1" customHeight="1" x14ac:dyDescent="0.15">
      <c r="A30" s="105" t="s">
        <v>108</v>
      </c>
      <c r="B30" s="64" t="s">
        <v>48</v>
      </c>
      <c r="C30" s="69">
        <f t="shared" si="6"/>
        <v>6</v>
      </c>
      <c r="D30" s="51" t="s">
        <v>41</v>
      </c>
      <c r="E30" s="65" t="s">
        <v>161</v>
      </c>
      <c r="F30" s="65" t="s">
        <v>84</v>
      </c>
      <c r="G30" s="66" t="s">
        <v>8</v>
      </c>
      <c r="H30" s="66">
        <v>5000</v>
      </c>
      <c r="I30" s="66">
        <v>1500</v>
      </c>
      <c r="J30" s="66" t="s">
        <v>8</v>
      </c>
      <c r="K30" s="66">
        <v>5000</v>
      </c>
      <c r="L30" s="66" t="s">
        <v>8</v>
      </c>
      <c r="M30" s="66">
        <v>1000</v>
      </c>
      <c r="N30" s="66" t="s">
        <v>8</v>
      </c>
      <c r="O30" s="66">
        <v>3000</v>
      </c>
      <c r="P30" s="66">
        <v>1000</v>
      </c>
      <c r="Q30" s="66">
        <v>2500</v>
      </c>
      <c r="R30" s="66">
        <v>2000</v>
      </c>
      <c r="S30" s="67">
        <f t="shared" si="5"/>
        <v>21000</v>
      </c>
      <c r="T30" s="102">
        <v>41186</v>
      </c>
      <c r="U30" s="101" t="s">
        <v>85</v>
      </c>
      <c r="V30" s="108" t="s">
        <v>210</v>
      </c>
    </row>
    <row r="31" spans="1:54" ht="26.1" customHeight="1" x14ac:dyDescent="0.15">
      <c r="A31" s="105" t="s">
        <v>109</v>
      </c>
      <c r="B31" s="64" t="s">
        <v>48</v>
      </c>
      <c r="C31" s="69">
        <f t="shared" si="6"/>
        <v>5</v>
      </c>
      <c r="D31" s="51" t="s">
        <v>41</v>
      </c>
      <c r="E31" s="65" t="s">
        <v>162</v>
      </c>
      <c r="F31" s="65" t="s">
        <v>184</v>
      </c>
      <c r="G31" s="66">
        <v>200</v>
      </c>
      <c r="H31" s="66">
        <v>200</v>
      </c>
      <c r="I31" s="66">
        <v>300</v>
      </c>
      <c r="J31" s="66">
        <v>400</v>
      </c>
      <c r="K31" s="66">
        <v>400</v>
      </c>
      <c r="L31" s="66">
        <v>300</v>
      </c>
      <c r="M31" s="66">
        <v>2500</v>
      </c>
      <c r="N31" s="66">
        <v>10000</v>
      </c>
      <c r="O31" s="66">
        <v>2000</v>
      </c>
      <c r="P31" s="66">
        <v>1000</v>
      </c>
      <c r="Q31" s="66">
        <v>1000</v>
      </c>
      <c r="R31" s="66">
        <v>1000</v>
      </c>
      <c r="S31" s="67">
        <f t="shared" si="5"/>
        <v>19300</v>
      </c>
      <c r="T31" s="102">
        <v>41187</v>
      </c>
      <c r="U31" s="101" t="s">
        <v>207</v>
      </c>
      <c r="V31" s="108" t="s">
        <v>86</v>
      </c>
    </row>
    <row r="32" spans="1:54" ht="26.1" customHeight="1" x14ac:dyDescent="0.15">
      <c r="A32" s="105" t="s">
        <v>110</v>
      </c>
      <c r="B32" s="63" t="s">
        <v>48</v>
      </c>
      <c r="C32" s="69">
        <f t="shared" si="6"/>
        <v>-5</v>
      </c>
      <c r="D32" s="51" t="s">
        <v>41</v>
      </c>
      <c r="E32" s="65" t="s">
        <v>164</v>
      </c>
      <c r="F32" s="65" t="s">
        <v>89</v>
      </c>
      <c r="G32" s="66" t="s">
        <v>8</v>
      </c>
      <c r="H32" s="66">
        <v>3000</v>
      </c>
      <c r="I32" s="68">
        <v>8000</v>
      </c>
      <c r="J32" s="68">
        <v>8000</v>
      </c>
      <c r="K32" s="66">
        <v>3000</v>
      </c>
      <c r="L32" s="66" t="s">
        <v>8</v>
      </c>
      <c r="M32" s="66">
        <v>2500</v>
      </c>
      <c r="N32" s="66">
        <v>1000</v>
      </c>
      <c r="O32" s="66">
        <v>1000</v>
      </c>
      <c r="P32" s="66">
        <v>800</v>
      </c>
      <c r="Q32" s="66">
        <v>1800</v>
      </c>
      <c r="R32" s="66">
        <v>800</v>
      </c>
      <c r="S32" s="67">
        <f t="shared" si="5"/>
        <v>29900</v>
      </c>
      <c r="T32" s="102">
        <v>41197</v>
      </c>
      <c r="U32" s="101" t="s">
        <v>90</v>
      </c>
      <c r="V32" s="108" t="s">
        <v>91</v>
      </c>
      <c r="Z32"/>
      <c r="AA32" s="35">
        <v>4</v>
      </c>
      <c r="AB32" s="35">
        <v>5</v>
      </c>
      <c r="AC32" s="35">
        <v>6</v>
      </c>
      <c r="AD32" s="35">
        <v>7</v>
      </c>
      <c r="AE32" s="35">
        <v>8</v>
      </c>
      <c r="AF32" s="35">
        <v>9</v>
      </c>
      <c r="AG32" s="35">
        <v>10</v>
      </c>
      <c r="AH32" s="35">
        <v>11</v>
      </c>
      <c r="AI32" s="35">
        <v>12</v>
      </c>
      <c r="AJ32" s="35">
        <v>1</v>
      </c>
      <c r="AK32" s="35">
        <v>2</v>
      </c>
      <c r="AL32" s="35">
        <v>3</v>
      </c>
      <c r="AM32" s="35"/>
      <c r="AN32" t="s">
        <v>35</v>
      </c>
      <c r="AQ32" s="35" t="s">
        <v>219</v>
      </c>
      <c r="AR32" s="35" t="s">
        <v>22</v>
      </c>
      <c r="AS32" s="35" t="s">
        <v>23</v>
      </c>
      <c r="AT32" s="35" t="s">
        <v>24</v>
      </c>
      <c r="AU32" s="35" t="s">
        <v>220</v>
      </c>
      <c r="AV32" s="35" t="s">
        <v>25</v>
      </c>
      <c r="AW32" s="35" t="s">
        <v>26</v>
      </c>
      <c r="AX32" s="35" t="s">
        <v>27</v>
      </c>
      <c r="AY32" s="35" t="s">
        <v>28</v>
      </c>
      <c r="AZ32" s="35" t="s">
        <v>29</v>
      </c>
      <c r="BA32" s="35" t="s">
        <v>30</v>
      </c>
      <c r="BB32" s="35" t="s">
        <v>31</v>
      </c>
    </row>
    <row r="33" spans="1:54" ht="26.1" customHeight="1" x14ac:dyDescent="0.15">
      <c r="A33" s="105" t="s">
        <v>111</v>
      </c>
      <c r="B33" s="64" t="s">
        <v>40</v>
      </c>
      <c r="C33" s="69">
        <f t="shared" si="6"/>
        <v>1</v>
      </c>
      <c r="D33" s="51" t="s">
        <v>41</v>
      </c>
      <c r="E33" s="65" t="s">
        <v>47</v>
      </c>
      <c r="F33" s="65" t="s">
        <v>186</v>
      </c>
      <c r="G33" s="66" t="s">
        <v>8</v>
      </c>
      <c r="H33" s="66"/>
      <c r="I33" s="66"/>
      <c r="J33" s="66" t="s">
        <v>8</v>
      </c>
      <c r="K33" s="66">
        <v>3000</v>
      </c>
      <c r="L33" s="66">
        <v>13500</v>
      </c>
      <c r="M33" s="66">
        <v>2000</v>
      </c>
      <c r="N33" s="66">
        <v>2000</v>
      </c>
      <c r="O33" s="66">
        <v>1000</v>
      </c>
      <c r="P33" s="66">
        <v>500</v>
      </c>
      <c r="Q33" s="66" t="s">
        <v>8</v>
      </c>
      <c r="R33" s="66"/>
      <c r="S33" s="67">
        <f t="shared" si="5"/>
        <v>22000</v>
      </c>
      <c r="T33" s="102">
        <v>41191</v>
      </c>
      <c r="U33" s="101" t="s">
        <v>70</v>
      </c>
      <c r="V33" s="109" t="s">
        <v>72</v>
      </c>
      <c r="Z33" t="s">
        <v>0</v>
      </c>
      <c r="AA33" s="36">
        <f>IF($G$11&gt;$G$10,$G$11,0)</f>
        <v>32800</v>
      </c>
      <c r="AB33" s="36">
        <f>IF($H$11&gt;$H$10,$H$11,0)</f>
        <v>0</v>
      </c>
      <c r="AC33" s="36">
        <f>IF($I$11&gt;$I$10,$I$11,0)</f>
        <v>0</v>
      </c>
      <c r="AD33" s="36">
        <f>IF($J$11&gt;$J$10,$J$11,0)</f>
        <v>0</v>
      </c>
      <c r="AE33" s="36">
        <f>IF($K$11&gt;$K$10,$K$11,0)</f>
        <v>0</v>
      </c>
      <c r="AF33" s="36">
        <f>IF($L$11&gt;$L$10,$L$11,0)</f>
        <v>0</v>
      </c>
      <c r="AG33" s="36">
        <f>IF($M$11&gt;$M$10,$M$11,0)</f>
        <v>0</v>
      </c>
      <c r="AH33" s="36">
        <f>IF($N$11&gt;$N$10,$N$11,0)</f>
        <v>0</v>
      </c>
      <c r="AI33" s="36">
        <f>IF($O$11&gt;$O$10,$O$11,0)</f>
        <v>0</v>
      </c>
      <c r="AJ33" s="36">
        <f>IF($P$11&gt;$P$10,$P$11,0)</f>
        <v>0</v>
      </c>
      <c r="AK33" s="36">
        <f>IF($Q$11&gt;$Q$10,$Q$11,0)</f>
        <v>0</v>
      </c>
      <c r="AL33" s="36">
        <f>IF($R$11&gt;$R$10,$R$11,0)</f>
        <v>0</v>
      </c>
      <c r="AM33" s="37"/>
      <c r="AN33" s="36">
        <f>IF($AA$39&gt;$AA$38,$AA$39,0)</f>
        <v>0</v>
      </c>
      <c r="AP33" s="1" t="s">
        <v>43</v>
      </c>
      <c r="AQ33" s="52">
        <f>G10</f>
        <v>29000</v>
      </c>
      <c r="AR33" s="52">
        <f t="shared" ref="AR33:BB34" si="7">AQ33+H10</f>
        <v>59000</v>
      </c>
      <c r="AS33" s="52">
        <f t="shared" si="7"/>
        <v>90000</v>
      </c>
      <c r="AT33" s="52">
        <f t="shared" si="7"/>
        <v>121000</v>
      </c>
      <c r="AU33" s="52">
        <f t="shared" si="7"/>
        <v>151000</v>
      </c>
      <c r="AV33" s="52">
        <f t="shared" si="7"/>
        <v>176000</v>
      </c>
      <c r="AW33" s="52">
        <f t="shared" si="7"/>
        <v>209000</v>
      </c>
      <c r="AX33" s="52">
        <f t="shared" si="7"/>
        <v>248000</v>
      </c>
      <c r="AY33" s="52">
        <f t="shared" si="7"/>
        <v>288000</v>
      </c>
      <c r="AZ33" s="52">
        <f t="shared" si="7"/>
        <v>314000</v>
      </c>
      <c r="BA33" s="52">
        <f t="shared" si="7"/>
        <v>343000</v>
      </c>
      <c r="BB33" s="52">
        <f t="shared" si="7"/>
        <v>372000</v>
      </c>
    </row>
    <row r="34" spans="1:54" ht="26.1" customHeight="1" x14ac:dyDescent="0.15">
      <c r="A34" s="105" t="s">
        <v>112</v>
      </c>
      <c r="B34" s="64" t="s">
        <v>40</v>
      </c>
      <c r="C34" s="69">
        <f t="shared" si="6"/>
        <v>-1</v>
      </c>
      <c r="D34" s="51" t="s">
        <v>41</v>
      </c>
      <c r="E34" s="65" t="s">
        <v>47</v>
      </c>
      <c r="F34" s="65" t="s">
        <v>187</v>
      </c>
      <c r="G34" s="66"/>
      <c r="H34" s="66"/>
      <c r="I34" s="66"/>
      <c r="J34" s="66">
        <v>5000</v>
      </c>
      <c r="K34" s="66"/>
      <c r="L34" s="66"/>
      <c r="M34" s="66">
        <v>5000</v>
      </c>
      <c r="N34" s="66">
        <v>3000</v>
      </c>
      <c r="O34" s="66">
        <v>3000</v>
      </c>
      <c r="P34" s="66">
        <v>1500</v>
      </c>
      <c r="Q34" s="66">
        <v>2000</v>
      </c>
      <c r="R34" s="66">
        <v>1500</v>
      </c>
      <c r="S34" s="67">
        <f t="shared" si="5"/>
        <v>21000</v>
      </c>
      <c r="T34" s="102">
        <v>41193</v>
      </c>
      <c r="U34" s="101" t="s">
        <v>208</v>
      </c>
      <c r="V34" s="108" t="s">
        <v>69</v>
      </c>
      <c r="Z34" t="s">
        <v>1</v>
      </c>
      <c r="AA34" s="36">
        <f>IF($G$11&lt;$G$10,$G$11,0)</f>
        <v>0</v>
      </c>
      <c r="AB34" s="36">
        <f>IF($H$11&lt;$H$10,$H$11,0)</f>
        <v>27350</v>
      </c>
      <c r="AC34" s="36">
        <f>IF($I$11&lt;$I$10,$I$11,0)</f>
        <v>24520</v>
      </c>
      <c r="AD34" s="36">
        <f>IF($J$11&lt;$J$10,$J$11,0)</f>
        <v>24890</v>
      </c>
      <c r="AE34" s="36">
        <f>IF($K$11&lt;$K$10,$K$11,0)</f>
        <v>16500</v>
      </c>
      <c r="AF34" s="36">
        <f>IF($L$11&lt;$L$10,$L$11,0)</f>
        <v>9900</v>
      </c>
      <c r="AG34" s="36">
        <f>IF($M$11&lt;$M$10,$M$11,0)</f>
        <v>10000</v>
      </c>
      <c r="AH34" s="36">
        <f>IF($N$11&lt;$N$10,$N$11,0)</f>
        <v>10000</v>
      </c>
      <c r="AI34" s="36">
        <f>IF($O$11&lt;$O$10,$O$11,0)</f>
        <v>9800</v>
      </c>
      <c r="AJ34" s="36">
        <f>IF($P$11&lt;$P$10,$P$11,0)</f>
        <v>6000</v>
      </c>
      <c r="AK34" s="36">
        <f>IF($Q$11&lt;$Q$10,$Q$11,0)</f>
        <v>5000</v>
      </c>
      <c r="AL34" s="36">
        <f>IF($R$11&lt;$R$10,$R$11,0)</f>
        <v>4000</v>
      </c>
      <c r="AM34" s="37"/>
      <c r="AN34" s="36">
        <f>IF($AA$39&lt;$AA$38,$AA$39,0)</f>
        <v>328720</v>
      </c>
      <c r="AP34" s="1" t="s">
        <v>44</v>
      </c>
      <c r="AQ34" s="53">
        <f>G11</f>
        <v>32800</v>
      </c>
      <c r="AR34" s="52">
        <f t="shared" si="7"/>
        <v>60150</v>
      </c>
      <c r="AS34" s="52">
        <f t="shared" si="7"/>
        <v>84670</v>
      </c>
      <c r="AT34" s="52">
        <f t="shared" si="7"/>
        <v>109560</v>
      </c>
      <c r="AU34" s="52">
        <f t="shared" si="7"/>
        <v>126060</v>
      </c>
      <c r="AV34" s="52">
        <f t="shared" si="7"/>
        <v>135960</v>
      </c>
      <c r="AW34" s="52">
        <f t="shared" si="7"/>
        <v>145960</v>
      </c>
      <c r="AX34" s="52">
        <f t="shared" si="7"/>
        <v>155960</v>
      </c>
      <c r="AY34" s="52">
        <f t="shared" si="7"/>
        <v>165760</v>
      </c>
      <c r="AZ34" s="52">
        <f t="shared" si="7"/>
        <v>171760</v>
      </c>
      <c r="BA34" s="52">
        <f t="shared" si="7"/>
        <v>176760</v>
      </c>
      <c r="BB34" s="52">
        <f t="shared" si="7"/>
        <v>180760</v>
      </c>
    </row>
    <row r="35" spans="1:54" ht="26.1" customHeight="1" x14ac:dyDescent="0.15">
      <c r="A35" s="105" t="s">
        <v>113</v>
      </c>
      <c r="B35" s="64" t="s">
        <v>40</v>
      </c>
      <c r="C35" s="69">
        <f t="shared" si="6"/>
        <v>-7</v>
      </c>
      <c r="D35" s="51" t="s">
        <v>41</v>
      </c>
      <c r="E35" s="65" t="s">
        <v>47</v>
      </c>
      <c r="F35" s="65" t="s">
        <v>188</v>
      </c>
      <c r="G35" s="66" t="s">
        <v>8</v>
      </c>
      <c r="H35" s="66"/>
      <c r="I35" s="66"/>
      <c r="J35" s="66"/>
      <c r="K35" s="66"/>
      <c r="L35" s="66"/>
      <c r="M35" s="66">
        <v>4000</v>
      </c>
      <c r="N35" s="66">
        <v>2000</v>
      </c>
      <c r="O35" s="66">
        <v>3000</v>
      </c>
      <c r="P35" s="66">
        <v>1500</v>
      </c>
      <c r="Q35" s="66">
        <v>2000</v>
      </c>
      <c r="R35" s="66">
        <v>3000</v>
      </c>
      <c r="S35" s="67">
        <f t="shared" si="5"/>
        <v>15500</v>
      </c>
      <c r="T35" s="102">
        <v>41199</v>
      </c>
      <c r="U35" s="101" t="s">
        <v>205</v>
      </c>
      <c r="V35" s="108" t="s">
        <v>64</v>
      </c>
      <c r="Z35" t="s">
        <v>2</v>
      </c>
      <c r="AA35" s="36">
        <f>IF($G$11&gt;$G$10,$G$11-$G$10,0)</f>
        <v>3800</v>
      </c>
      <c r="AB35" s="36">
        <f>IF($H$11&gt;$H$10,$H$11-$H$10,0)</f>
        <v>0</v>
      </c>
      <c r="AC35" s="36">
        <f>IF($I$11&gt;$I$10,$I$11-$I$10,0)</f>
        <v>0</v>
      </c>
      <c r="AD35" s="36">
        <f>IF($J$11&gt;$J$10,$J$11-$J$10,0)</f>
        <v>0</v>
      </c>
      <c r="AE35" s="36">
        <f>IF($K$11&gt;$K$10,$K$11-$K$10,0)</f>
        <v>0</v>
      </c>
      <c r="AF35" s="36">
        <f>IF($L$11&gt;$L$10,$L$11-$L$10,0)</f>
        <v>0</v>
      </c>
      <c r="AG35" s="36">
        <f>IF($M$11&gt;$M$10,$M$11-$M$10,0)</f>
        <v>0</v>
      </c>
      <c r="AH35" s="36">
        <f>IF($N$11&gt;$N$10,$N$11-$N$10,0)</f>
        <v>0</v>
      </c>
      <c r="AI35" s="36">
        <f>IF($O$11&gt;$O$10,$O$11-$O$10,0)</f>
        <v>0</v>
      </c>
      <c r="AJ35" s="36">
        <f>IF($P$11&gt;$P$10,$P$11-$P$10,0)</f>
        <v>0</v>
      </c>
      <c r="AK35" s="36">
        <f>IF($Q$11&gt;$Q$10,$Q$11-$Q$10,0)</f>
        <v>0</v>
      </c>
      <c r="AL35" s="36">
        <f>IF($R$11&gt;$R$10,$R$11-$R$10,0)</f>
        <v>0</v>
      </c>
      <c r="AM35" s="37"/>
      <c r="AN35" s="36">
        <f>IF($AA$39&gt;$AA$38,$AA$39-$AA$38,0)</f>
        <v>0</v>
      </c>
    </row>
    <row r="36" spans="1:54" ht="26.1" customHeight="1" x14ac:dyDescent="0.15">
      <c r="A36" s="105" t="s">
        <v>114</v>
      </c>
      <c r="B36" s="64" t="s">
        <v>40</v>
      </c>
      <c r="C36" s="69">
        <f t="shared" si="6"/>
        <v>-7</v>
      </c>
      <c r="D36" s="51" t="s">
        <v>41</v>
      </c>
      <c r="E36" s="65" t="s">
        <v>47</v>
      </c>
      <c r="F36" s="65" t="s">
        <v>189</v>
      </c>
      <c r="G36" s="66" t="s">
        <v>8</v>
      </c>
      <c r="H36" s="66" t="s">
        <v>8</v>
      </c>
      <c r="I36" s="66" t="s">
        <v>8</v>
      </c>
      <c r="J36" s="66"/>
      <c r="K36" s="66">
        <v>1000</v>
      </c>
      <c r="L36" s="66">
        <v>1000</v>
      </c>
      <c r="M36" s="66">
        <v>2000</v>
      </c>
      <c r="N36" s="66">
        <v>3000</v>
      </c>
      <c r="O36" s="66">
        <v>3000</v>
      </c>
      <c r="P36" s="66">
        <v>500</v>
      </c>
      <c r="Q36" s="66">
        <v>2000</v>
      </c>
      <c r="R36" s="66">
        <v>3000</v>
      </c>
      <c r="S36" s="67">
        <f t="shared" si="5"/>
        <v>15500</v>
      </c>
      <c r="T36" s="102">
        <v>41199</v>
      </c>
      <c r="U36" s="101" t="s">
        <v>65</v>
      </c>
      <c r="V36" s="108" t="s">
        <v>66</v>
      </c>
      <c r="Z36" t="s">
        <v>3</v>
      </c>
      <c r="AA36" s="36">
        <f>IF($G$11=0,0,IF($G$11&lt;$G$10,$G$10-$G$11,0))</f>
        <v>0</v>
      </c>
      <c r="AB36" s="36">
        <f>IF($H$11=0,0,IF($H$11&lt;$H$10,$H$10-$H$11,0))</f>
        <v>2650</v>
      </c>
      <c r="AC36" s="36">
        <f>IF($I$11=0,0,IF($I$11&lt;$I$10,$I$10-$I$11,0))</f>
        <v>6480</v>
      </c>
      <c r="AD36" s="36">
        <f>IF($J$11=0,0,IF($J$11&lt;$J$10,$J$10-$J$11,0))</f>
        <v>6110</v>
      </c>
      <c r="AE36" s="36">
        <f>IF($K$11=0,0,IF($K$11&lt;$K$10,$K$10-$K$11,0))</f>
        <v>13500</v>
      </c>
      <c r="AF36" s="36">
        <f>IF($L$11=0,0,IF($L$11&lt;$L$10,$L$10-$L$11,0))</f>
        <v>15100</v>
      </c>
      <c r="AG36" s="36">
        <f>IF($M$11=0,0,IF($M$11&lt;$M$10,$M$10-$M$11,0))</f>
        <v>23000</v>
      </c>
      <c r="AH36" s="36">
        <f>IF($N$11=0,0,IF($N$11&lt;$N$10,$N$10-$N$11,0))</f>
        <v>29000</v>
      </c>
      <c r="AI36" s="36">
        <f>IF($O$11=0,0,IF($O$11&lt;$O$10,$O$10-$O$11,0))</f>
        <v>30200</v>
      </c>
      <c r="AJ36" s="36">
        <f>IF($P$11=0,0,IF($P$11&lt;$P$10,$P$10-$P$11,0))</f>
        <v>20000</v>
      </c>
      <c r="AK36" s="36">
        <f>IF($Q$11=0,0,IF($Q$11&lt;$Q$10,$Q$10-$Q$11,0))</f>
        <v>24000</v>
      </c>
      <c r="AL36" s="36">
        <f>IF($R$11=0,0,IF($R$11&lt;$R$10,$R$10-$R$11,0))</f>
        <v>25000</v>
      </c>
      <c r="AM36" s="37"/>
      <c r="AN36" s="36">
        <f>IF($AA$39&lt;$AA$38,$AA$38-$AA$39,0)</f>
        <v>386280</v>
      </c>
    </row>
    <row r="37" spans="1:54" ht="26.1" customHeight="1" x14ac:dyDescent="0.15">
      <c r="A37" s="105" t="s">
        <v>115</v>
      </c>
      <c r="B37" s="64" t="s">
        <v>40</v>
      </c>
      <c r="C37" s="69">
        <f t="shared" si="6"/>
        <v>-5</v>
      </c>
      <c r="D37" s="51" t="s">
        <v>41</v>
      </c>
      <c r="E37" s="65" t="s">
        <v>51</v>
      </c>
      <c r="F37" s="65" t="s">
        <v>50</v>
      </c>
      <c r="G37" s="66" t="s">
        <v>8</v>
      </c>
      <c r="H37" s="66" t="s">
        <v>8</v>
      </c>
      <c r="I37" s="66" t="s">
        <v>8</v>
      </c>
      <c r="J37" s="66"/>
      <c r="K37" s="66"/>
      <c r="L37" s="66"/>
      <c r="M37" s="66">
        <v>8000</v>
      </c>
      <c r="N37" s="66">
        <v>8000</v>
      </c>
      <c r="O37" s="66">
        <v>8000</v>
      </c>
      <c r="P37" s="66">
        <v>8000</v>
      </c>
      <c r="Q37" s="66">
        <v>8000</v>
      </c>
      <c r="R37" s="66">
        <v>8000</v>
      </c>
      <c r="S37" s="67">
        <f t="shared" si="5"/>
        <v>48000</v>
      </c>
      <c r="T37" s="102">
        <v>41197</v>
      </c>
      <c r="U37" s="101" t="s">
        <v>67</v>
      </c>
      <c r="V37" s="108" t="s">
        <v>68</v>
      </c>
      <c r="Z37"/>
      <c r="AA37" t="s">
        <v>35</v>
      </c>
      <c r="AB37"/>
      <c r="AC37"/>
      <c r="AD37"/>
      <c r="AE37"/>
      <c r="AF37"/>
      <c r="AG37"/>
      <c r="AH37"/>
      <c r="AI37"/>
      <c r="AJ37"/>
      <c r="AK37"/>
      <c r="AL37"/>
      <c r="AM37"/>
      <c r="AN37"/>
    </row>
    <row r="38" spans="1:54" ht="26.1" customHeight="1" x14ac:dyDescent="0.15">
      <c r="A38" s="105" t="s">
        <v>116</v>
      </c>
      <c r="B38" s="64" t="s">
        <v>40</v>
      </c>
      <c r="C38" s="69">
        <f t="shared" si="6"/>
        <v>-11</v>
      </c>
      <c r="D38" s="51" t="s">
        <v>58</v>
      </c>
      <c r="E38" s="65" t="s">
        <v>59</v>
      </c>
      <c r="F38" s="65"/>
      <c r="G38" s="66" t="s">
        <v>8</v>
      </c>
      <c r="H38" s="66" t="s">
        <v>8</v>
      </c>
      <c r="I38" s="66" t="s">
        <v>8</v>
      </c>
      <c r="J38" s="66"/>
      <c r="K38" s="66"/>
      <c r="L38" s="66"/>
      <c r="M38" s="66">
        <v>1000</v>
      </c>
      <c r="N38" s="66">
        <v>2000</v>
      </c>
      <c r="O38" s="66">
        <v>2000</v>
      </c>
      <c r="P38" s="66">
        <v>1000</v>
      </c>
      <c r="Q38" s="66">
        <v>2000</v>
      </c>
      <c r="R38" s="66">
        <v>1000</v>
      </c>
      <c r="S38" s="67">
        <f t="shared" si="5"/>
        <v>9000</v>
      </c>
      <c r="T38" s="102">
        <v>41203</v>
      </c>
      <c r="U38" s="101" t="s">
        <v>60</v>
      </c>
      <c r="V38" s="108" t="s">
        <v>61</v>
      </c>
      <c r="Z38" t="s">
        <v>4</v>
      </c>
      <c r="AA38" s="37">
        <f>SUM(H10:S10)</f>
        <v>715000</v>
      </c>
      <c r="AB38"/>
      <c r="AC38"/>
      <c r="AD38"/>
      <c r="AE38"/>
      <c r="AF38"/>
      <c r="AG38"/>
      <c r="AH38"/>
      <c r="AI38"/>
      <c r="AJ38"/>
      <c r="AK38"/>
      <c r="AL38"/>
      <c r="AM38"/>
      <c r="AN38"/>
    </row>
    <row r="39" spans="1:54" ht="26.1" customHeight="1" x14ac:dyDescent="0.15">
      <c r="A39" s="105" t="s">
        <v>117</v>
      </c>
      <c r="B39" s="64" t="s">
        <v>40</v>
      </c>
      <c r="C39" s="69">
        <f t="shared" si="6"/>
        <v>-1</v>
      </c>
      <c r="D39" s="51" t="s">
        <v>41</v>
      </c>
      <c r="E39" s="65" t="s">
        <v>74</v>
      </c>
      <c r="F39" s="65" t="s">
        <v>190</v>
      </c>
      <c r="G39" s="66" t="s">
        <v>8</v>
      </c>
      <c r="H39" s="66" t="s">
        <v>8</v>
      </c>
      <c r="I39" s="66">
        <v>380</v>
      </c>
      <c r="J39" s="66">
        <v>380</v>
      </c>
      <c r="K39" s="66"/>
      <c r="L39" s="66"/>
      <c r="M39" s="66">
        <v>2000</v>
      </c>
      <c r="N39" s="66">
        <v>3000</v>
      </c>
      <c r="O39" s="66">
        <v>4000</v>
      </c>
      <c r="P39" s="66">
        <v>1500</v>
      </c>
      <c r="Q39" s="66">
        <v>2000</v>
      </c>
      <c r="R39" s="66">
        <v>2000</v>
      </c>
      <c r="S39" s="67">
        <f t="shared" si="5"/>
        <v>15260</v>
      </c>
      <c r="T39" s="102">
        <v>41193</v>
      </c>
      <c r="U39" s="101" t="s">
        <v>75</v>
      </c>
      <c r="V39" s="108" t="s">
        <v>76</v>
      </c>
      <c r="Z39" t="s">
        <v>5</v>
      </c>
      <c r="AA39" s="37">
        <f>SUM(H11:S11)</f>
        <v>328720</v>
      </c>
      <c r="AB39"/>
      <c r="AC39"/>
      <c r="AD39"/>
      <c r="AE39"/>
      <c r="AF39"/>
      <c r="AG39"/>
      <c r="AH39"/>
      <c r="AI39"/>
      <c r="AJ39"/>
      <c r="AK39"/>
      <c r="AL39"/>
      <c r="AM39"/>
      <c r="AN39"/>
    </row>
    <row r="40" spans="1:54" ht="26.1" customHeight="1" x14ac:dyDescent="0.15">
      <c r="A40" s="105" t="s">
        <v>118</v>
      </c>
      <c r="B40" s="64" t="s">
        <v>40</v>
      </c>
      <c r="C40" s="69">
        <f t="shared" si="6"/>
        <v>-5</v>
      </c>
      <c r="D40" s="51" t="s">
        <v>41</v>
      </c>
      <c r="E40" s="65" t="s">
        <v>153</v>
      </c>
      <c r="F40" s="65" t="s">
        <v>80</v>
      </c>
      <c r="G40" s="66" t="s">
        <v>8</v>
      </c>
      <c r="H40" s="66" t="s">
        <v>8</v>
      </c>
      <c r="I40" s="66">
        <v>150</v>
      </c>
      <c r="J40" s="66" t="s">
        <v>8</v>
      </c>
      <c r="K40" s="66">
        <v>5000</v>
      </c>
      <c r="L40" s="66">
        <v>4000</v>
      </c>
      <c r="M40" s="66">
        <v>2000</v>
      </c>
      <c r="N40" s="66">
        <v>4000</v>
      </c>
      <c r="O40" s="66">
        <v>4000</v>
      </c>
      <c r="P40" s="66">
        <v>2000</v>
      </c>
      <c r="Q40" s="66">
        <v>1200</v>
      </c>
      <c r="R40" s="66">
        <v>1700</v>
      </c>
      <c r="S40" s="67">
        <f t="shared" si="5"/>
        <v>24050</v>
      </c>
      <c r="T40" s="102">
        <v>41197</v>
      </c>
      <c r="U40" s="101" t="s">
        <v>209</v>
      </c>
      <c r="V40" s="108" t="s">
        <v>82</v>
      </c>
      <c r="Z40" t="s">
        <v>6</v>
      </c>
      <c r="AA40" s="38">
        <f>AA39/AA38</f>
        <v>0.45974825174825174</v>
      </c>
      <c r="AB40"/>
      <c r="AC40"/>
      <c r="AD40"/>
      <c r="AE40"/>
      <c r="AF40"/>
      <c r="AG40"/>
      <c r="AH40"/>
      <c r="AI40"/>
      <c r="AJ40"/>
      <c r="AK40"/>
      <c r="AL40"/>
      <c r="AM40"/>
      <c r="AN40"/>
    </row>
    <row r="41" spans="1:54" ht="26.1" customHeight="1" x14ac:dyDescent="0.15">
      <c r="A41" s="105" t="s">
        <v>119</v>
      </c>
      <c r="B41" s="64" t="s">
        <v>46</v>
      </c>
      <c r="C41" s="69">
        <f t="shared" si="6"/>
        <v>-11</v>
      </c>
      <c r="D41" s="51" t="s">
        <v>41</v>
      </c>
      <c r="E41" s="65" t="s">
        <v>165</v>
      </c>
      <c r="F41" s="65" t="s">
        <v>95</v>
      </c>
      <c r="G41" s="66"/>
      <c r="H41" s="66"/>
      <c r="I41" s="66">
        <v>300</v>
      </c>
      <c r="J41" s="66">
        <v>280</v>
      </c>
      <c r="K41" s="66"/>
      <c r="L41" s="66"/>
      <c r="M41" s="66">
        <v>1000</v>
      </c>
      <c r="N41" s="66">
        <v>2000</v>
      </c>
      <c r="O41" s="66">
        <v>3400</v>
      </c>
      <c r="P41" s="66"/>
      <c r="Q41" s="66"/>
      <c r="R41" s="66"/>
      <c r="S41" s="67">
        <f t="shared" si="5"/>
        <v>6980</v>
      </c>
      <c r="T41" s="102">
        <v>41203</v>
      </c>
      <c r="U41" s="101"/>
      <c r="V41" s="108"/>
      <c r="Z41" t="s">
        <v>7</v>
      </c>
      <c r="AA41" s="37">
        <f>SUM(H15:S15)</f>
        <v>716570</v>
      </c>
      <c r="AB41"/>
      <c r="AC41"/>
      <c r="AD41"/>
      <c r="AE41"/>
      <c r="AF41"/>
      <c r="AG41"/>
      <c r="AH41"/>
      <c r="AI41"/>
      <c r="AJ41"/>
      <c r="AK41"/>
      <c r="AL41"/>
      <c r="AM41"/>
      <c r="AN41"/>
    </row>
    <row r="42" spans="1:54" ht="26.1" customHeight="1" x14ac:dyDescent="0.15">
      <c r="A42" s="105" t="s">
        <v>120</v>
      </c>
      <c r="B42" s="64" t="s">
        <v>46</v>
      </c>
      <c r="C42" s="69">
        <f t="shared" si="6"/>
        <v>-5</v>
      </c>
      <c r="D42" s="51" t="s">
        <v>41</v>
      </c>
      <c r="E42" s="65" t="s">
        <v>155</v>
      </c>
      <c r="F42" s="65" t="s">
        <v>203</v>
      </c>
      <c r="G42" s="66"/>
      <c r="H42" s="66"/>
      <c r="I42" s="66">
        <v>500</v>
      </c>
      <c r="J42" s="66">
        <v>100</v>
      </c>
      <c r="K42" s="66"/>
      <c r="L42" s="66"/>
      <c r="M42" s="66"/>
      <c r="N42" s="66">
        <v>1000</v>
      </c>
      <c r="O42" s="66">
        <v>1400</v>
      </c>
      <c r="P42" s="66"/>
      <c r="Q42" s="66"/>
      <c r="R42" s="66"/>
      <c r="S42" s="67">
        <f t="shared" si="5"/>
        <v>3000</v>
      </c>
      <c r="T42" s="102">
        <v>41197</v>
      </c>
      <c r="U42" s="101"/>
      <c r="V42" s="108"/>
      <c r="Z42"/>
      <c r="AA42" s="37"/>
      <c r="AB42"/>
      <c r="AC42"/>
      <c r="AD42"/>
      <c r="AE42"/>
      <c r="AF42"/>
      <c r="AG42"/>
      <c r="AH42"/>
      <c r="AI42"/>
      <c r="AJ42"/>
      <c r="AK42"/>
      <c r="AL42"/>
      <c r="AM42"/>
      <c r="AN42"/>
    </row>
    <row r="43" spans="1:54" ht="26.1" customHeight="1" x14ac:dyDescent="0.15">
      <c r="A43" s="105" t="s">
        <v>121</v>
      </c>
      <c r="B43" s="64" t="s">
        <v>46</v>
      </c>
      <c r="C43" s="69">
        <f t="shared" si="6"/>
        <v>-7</v>
      </c>
      <c r="D43" s="51" t="s">
        <v>41</v>
      </c>
      <c r="E43" s="65" t="s">
        <v>166</v>
      </c>
      <c r="F43" s="65" t="s">
        <v>217</v>
      </c>
      <c r="G43" s="66" t="s">
        <v>8</v>
      </c>
      <c r="H43" s="66" t="s">
        <v>8</v>
      </c>
      <c r="I43" s="66">
        <v>250</v>
      </c>
      <c r="J43" s="66">
        <v>100</v>
      </c>
      <c r="K43" s="66" t="s">
        <v>8</v>
      </c>
      <c r="L43" s="66" t="s">
        <v>8</v>
      </c>
      <c r="M43" s="66">
        <v>1800</v>
      </c>
      <c r="N43" s="66" t="s">
        <v>8</v>
      </c>
      <c r="O43" s="66" t="s">
        <v>8</v>
      </c>
      <c r="P43" s="66" t="s">
        <v>8</v>
      </c>
      <c r="Q43" s="66" t="s">
        <v>8</v>
      </c>
      <c r="R43" s="66"/>
      <c r="S43" s="67">
        <f t="shared" si="5"/>
        <v>2150</v>
      </c>
      <c r="T43" s="102">
        <v>41199</v>
      </c>
      <c r="U43" s="101"/>
      <c r="V43" s="108"/>
      <c r="Z43"/>
      <c r="AA43" s="37"/>
      <c r="AB43"/>
      <c r="AC43"/>
      <c r="AD43"/>
      <c r="AE43"/>
      <c r="AF43"/>
      <c r="AG43"/>
      <c r="AH43"/>
      <c r="AI43"/>
      <c r="AJ43"/>
      <c r="AK43"/>
      <c r="AL43"/>
      <c r="AM43"/>
      <c r="AN43"/>
    </row>
    <row r="44" spans="1:54" ht="26.1" customHeight="1" x14ac:dyDescent="0.15">
      <c r="A44" s="105" t="s">
        <v>122</v>
      </c>
      <c r="B44" s="63" t="s">
        <v>46</v>
      </c>
      <c r="C44" s="69">
        <f t="shared" si="6"/>
        <v>-11</v>
      </c>
      <c r="D44" s="51" t="s">
        <v>41</v>
      </c>
      <c r="E44" s="65" t="s">
        <v>167</v>
      </c>
      <c r="F44" s="65" t="s">
        <v>95</v>
      </c>
      <c r="G44" s="66" t="s">
        <v>8</v>
      </c>
      <c r="H44" s="66" t="s">
        <v>8</v>
      </c>
      <c r="I44" s="66">
        <v>400</v>
      </c>
      <c r="J44" s="66">
        <v>300</v>
      </c>
      <c r="K44" s="66" t="s">
        <v>8</v>
      </c>
      <c r="L44" s="66" t="s">
        <v>8</v>
      </c>
      <c r="M44" s="66" t="s">
        <v>8</v>
      </c>
      <c r="N44" s="66">
        <v>400</v>
      </c>
      <c r="O44" s="66">
        <v>300</v>
      </c>
      <c r="P44" s="66" t="s">
        <v>8</v>
      </c>
      <c r="Q44" s="66" t="s">
        <v>8</v>
      </c>
      <c r="R44" s="66"/>
      <c r="S44" s="67">
        <f t="shared" si="5"/>
        <v>1400</v>
      </c>
      <c r="T44" s="102">
        <v>41203</v>
      </c>
      <c r="U44" s="101"/>
      <c r="V44" s="108"/>
    </row>
    <row r="45" spans="1:54" ht="26.1" customHeight="1" x14ac:dyDescent="0.15">
      <c r="A45" s="105" t="s">
        <v>123</v>
      </c>
      <c r="B45" s="64" t="s">
        <v>46</v>
      </c>
      <c r="C45" s="69">
        <f t="shared" si="6"/>
        <v>-5</v>
      </c>
      <c r="D45" s="51" t="s">
        <v>41</v>
      </c>
      <c r="E45" s="65" t="s">
        <v>156</v>
      </c>
      <c r="F45" s="65" t="s">
        <v>191</v>
      </c>
      <c r="G45" s="66">
        <v>1800</v>
      </c>
      <c r="H45" s="66">
        <v>3000</v>
      </c>
      <c r="I45" s="66">
        <v>3000</v>
      </c>
      <c r="J45" s="66">
        <v>3000</v>
      </c>
      <c r="K45" s="66"/>
      <c r="L45" s="66">
        <v>5000</v>
      </c>
      <c r="M45" s="66" t="s">
        <v>8</v>
      </c>
      <c r="N45" s="66">
        <v>600</v>
      </c>
      <c r="O45" s="66" t="s">
        <v>8</v>
      </c>
      <c r="P45" s="66" t="s">
        <v>8</v>
      </c>
      <c r="Q45" s="66" t="s">
        <v>8</v>
      </c>
      <c r="R45" s="66"/>
      <c r="S45" s="67">
        <f t="shared" si="5"/>
        <v>16400</v>
      </c>
      <c r="T45" s="102">
        <v>41197</v>
      </c>
      <c r="U45" s="101"/>
      <c r="V45" s="108"/>
    </row>
    <row r="46" spans="1:54" ht="26.1" customHeight="1" x14ac:dyDescent="0.15">
      <c r="A46" s="105" t="s">
        <v>124</v>
      </c>
      <c r="B46" s="64" t="s">
        <v>46</v>
      </c>
      <c r="C46" s="69">
        <f t="shared" si="6"/>
        <v>-7</v>
      </c>
      <c r="D46" s="51" t="s">
        <v>41</v>
      </c>
      <c r="E46" s="65" t="s">
        <v>156</v>
      </c>
      <c r="F46" s="65" t="s">
        <v>192</v>
      </c>
      <c r="G46" s="66">
        <v>1000</v>
      </c>
      <c r="H46" s="66" t="s">
        <v>8</v>
      </c>
      <c r="I46" s="66">
        <v>200</v>
      </c>
      <c r="J46" s="66">
        <v>100</v>
      </c>
      <c r="K46" s="66" t="s">
        <v>8</v>
      </c>
      <c r="L46" s="66">
        <v>5000</v>
      </c>
      <c r="M46" s="66">
        <v>1200</v>
      </c>
      <c r="N46" s="66" t="s">
        <v>8</v>
      </c>
      <c r="O46" s="66" t="s">
        <v>8</v>
      </c>
      <c r="P46" s="66" t="s">
        <v>8</v>
      </c>
      <c r="Q46" s="66" t="s">
        <v>8</v>
      </c>
      <c r="R46" s="66"/>
      <c r="S46" s="67">
        <f t="shared" si="5"/>
        <v>7500</v>
      </c>
      <c r="T46" s="102">
        <v>41199</v>
      </c>
      <c r="U46" s="101"/>
      <c r="V46" s="108"/>
    </row>
    <row r="47" spans="1:54" ht="26.1" customHeight="1" x14ac:dyDescent="0.15">
      <c r="A47" s="105" t="s">
        <v>125</v>
      </c>
      <c r="B47" s="64" t="s">
        <v>46</v>
      </c>
      <c r="C47" s="69">
        <f t="shared" si="6"/>
        <v>-1</v>
      </c>
      <c r="D47" s="51" t="s">
        <v>41</v>
      </c>
      <c r="E47" s="65" t="s">
        <v>156</v>
      </c>
      <c r="F47" s="65" t="s">
        <v>218</v>
      </c>
      <c r="G47" s="66" t="s">
        <v>8</v>
      </c>
      <c r="H47" s="66" t="s">
        <v>8</v>
      </c>
      <c r="I47" s="66">
        <v>200</v>
      </c>
      <c r="J47" s="66">
        <v>50</v>
      </c>
      <c r="K47" s="66">
        <v>5000</v>
      </c>
      <c r="L47" s="66">
        <v>600</v>
      </c>
      <c r="M47" s="66">
        <v>3000</v>
      </c>
      <c r="N47" s="66">
        <v>3000</v>
      </c>
      <c r="O47" s="66">
        <v>3000</v>
      </c>
      <c r="P47" s="66" t="s">
        <v>8</v>
      </c>
      <c r="Q47" s="66" t="s">
        <v>8</v>
      </c>
      <c r="R47" s="66"/>
      <c r="S47" s="67">
        <f t="shared" si="5"/>
        <v>14850</v>
      </c>
      <c r="T47" s="102">
        <v>41193</v>
      </c>
      <c r="U47" s="101"/>
      <c r="V47" s="108"/>
    </row>
    <row r="48" spans="1:54" ht="26.1" customHeight="1" x14ac:dyDescent="0.15">
      <c r="A48" s="105" t="s">
        <v>126</v>
      </c>
      <c r="B48" s="64" t="s">
        <v>46</v>
      </c>
      <c r="C48" s="69">
        <f t="shared" si="6"/>
        <v>-11</v>
      </c>
      <c r="D48" s="51" t="s">
        <v>41</v>
      </c>
      <c r="E48" s="65" t="s">
        <v>155</v>
      </c>
      <c r="F48" s="65" t="s">
        <v>195</v>
      </c>
      <c r="G48" s="66" t="s">
        <v>8</v>
      </c>
      <c r="H48" s="66" t="s">
        <v>8</v>
      </c>
      <c r="I48" s="66">
        <v>200</v>
      </c>
      <c r="J48" s="66">
        <v>100</v>
      </c>
      <c r="K48" s="66" t="s">
        <v>8</v>
      </c>
      <c r="L48" s="66" t="s">
        <v>8</v>
      </c>
      <c r="M48" s="66" t="s">
        <v>8</v>
      </c>
      <c r="N48" s="66">
        <v>3500</v>
      </c>
      <c r="O48" s="66" t="s">
        <v>8</v>
      </c>
      <c r="P48" s="66" t="s">
        <v>8</v>
      </c>
      <c r="Q48" s="66" t="s">
        <v>8</v>
      </c>
      <c r="R48" s="66"/>
      <c r="S48" s="67">
        <f t="shared" si="5"/>
        <v>3800</v>
      </c>
      <c r="T48" s="102">
        <v>41203</v>
      </c>
      <c r="U48" s="101"/>
      <c r="V48" s="108"/>
    </row>
    <row r="49" spans="1:22" ht="26.1" customHeight="1" x14ac:dyDescent="0.15">
      <c r="A49" s="105" t="s">
        <v>127</v>
      </c>
      <c r="B49" s="63" t="s">
        <v>46</v>
      </c>
      <c r="C49" s="69">
        <f t="shared" si="6"/>
        <v>-5</v>
      </c>
      <c r="D49" s="51" t="s">
        <v>41</v>
      </c>
      <c r="E49" s="65" t="s">
        <v>157</v>
      </c>
      <c r="F49" s="65" t="s">
        <v>193</v>
      </c>
      <c r="G49" s="66" t="s">
        <v>8</v>
      </c>
      <c r="H49" s="66" t="s">
        <v>8</v>
      </c>
      <c r="I49" s="66">
        <v>300</v>
      </c>
      <c r="J49" s="66">
        <v>200</v>
      </c>
      <c r="K49" s="66" t="s">
        <v>8</v>
      </c>
      <c r="L49" s="66" t="s">
        <v>8</v>
      </c>
      <c r="M49" s="66">
        <v>1000</v>
      </c>
      <c r="N49" s="66">
        <v>5000</v>
      </c>
      <c r="O49" s="66">
        <v>5000</v>
      </c>
      <c r="P49" s="66">
        <v>5000</v>
      </c>
      <c r="Q49" s="66">
        <v>7000</v>
      </c>
      <c r="R49" s="66">
        <v>5000</v>
      </c>
      <c r="S49" s="67">
        <f t="shared" si="5"/>
        <v>28500</v>
      </c>
      <c r="T49" s="102">
        <v>41197</v>
      </c>
      <c r="U49" s="101"/>
      <c r="V49" s="108"/>
    </row>
    <row r="50" spans="1:22" ht="26.1" customHeight="1" x14ac:dyDescent="0.15">
      <c r="A50" s="105" t="s">
        <v>128</v>
      </c>
      <c r="B50" s="63" t="s">
        <v>46</v>
      </c>
      <c r="C50" s="69">
        <f t="shared" si="6"/>
        <v>-1</v>
      </c>
      <c r="D50" s="51" t="s">
        <v>41</v>
      </c>
      <c r="E50" s="65" t="s">
        <v>158</v>
      </c>
      <c r="F50" s="65" t="s">
        <v>95</v>
      </c>
      <c r="G50" s="66" t="s">
        <v>8</v>
      </c>
      <c r="H50" s="66" t="s">
        <v>8</v>
      </c>
      <c r="I50" s="66" t="s">
        <v>8</v>
      </c>
      <c r="J50" s="66" t="s">
        <v>8</v>
      </c>
      <c r="K50" s="66">
        <v>1800</v>
      </c>
      <c r="L50" s="66" t="s">
        <v>8</v>
      </c>
      <c r="M50" s="66">
        <v>3800</v>
      </c>
      <c r="N50" s="66" t="s">
        <v>8</v>
      </c>
      <c r="O50" s="66" t="s">
        <v>8</v>
      </c>
      <c r="P50" s="66" t="s">
        <v>8</v>
      </c>
      <c r="Q50" s="66" t="s">
        <v>8</v>
      </c>
      <c r="R50" s="66"/>
      <c r="S50" s="67">
        <f t="shared" si="5"/>
        <v>5600</v>
      </c>
      <c r="T50" s="102">
        <v>41193</v>
      </c>
      <c r="U50" s="101"/>
      <c r="V50" s="108"/>
    </row>
    <row r="51" spans="1:22" ht="26.1" customHeight="1" x14ac:dyDescent="0.15">
      <c r="A51" s="105" t="s">
        <v>129</v>
      </c>
      <c r="B51" s="64" t="s">
        <v>46</v>
      </c>
      <c r="C51" s="69">
        <f t="shared" si="6"/>
        <v>-11</v>
      </c>
      <c r="D51" s="51" t="s">
        <v>41</v>
      </c>
      <c r="E51" s="65" t="s">
        <v>168</v>
      </c>
      <c r="F51" s="65" t="s">
        <v>194</v>
      </c>
      <c r="G51" s="66">
        <v>2800</v>
      </c>
      <c r="H51" s="66">
        <v>3000</v>
      </c>
      <c r="I51" s="66">
        <v>3000</v>
      </c>
      <c r="J51" s="66" t="s">
        <v>8</v>
      </c>
      <c r="K51" s="66">
        <v>4000</v>
      </c>
      <c r="L51" s="66">
        <v>500</v>
      </c>
      <c r="M51" s="66" t="s">
        <v>8</v>
      </c>
      <c r="N51" s="66" t="s">
        <v>8</v>
      </c>
      <c r="O51" s="66" t="s">
        <v>8</v>
      </c>
      <c r="P51" s="66" t="s">
        <v>8</v>
      </c>
      <c r="Q51" s="66" t="s">
        <v>8</v>
      </c>
      <c r="R51" s="66"/>
      <c r="S51" s="67">
        <f t="shared" si="5"/>
        <v>13300</v>
      </c>
      <c r="T51" s="102">
        <v>41203</v>
      </c>
      <c r="U51" s="101"/>
      <c r="V51" s="108"/>
    </row>
    <row r="52" spans="1:22" ht="26.1" customHeight="1" x14ac:dyDescent="0.15">
      <c r="A52" s="105" t="s">
        <v>130</v>
      </c>
      <c r="B52" s="64" t="s">
        <v>46</v>
      </c>
      <c r="C52" s="69">
        <f t="shared" si="6"/>
        <v>-5</v>
      </c>
      <c r="D52" s="51" t="s">
        <v>41</v>
      </c>
      <c r="E52" s="65" t="s">
        <v>162</v>
      </c>
      <c r="F52" s="65" t="s">
        <v>63</v>
      </c>
      <c r="G52" s="66">
        <v>5000</v>
      </c>
      <c r="H52" s="66">
        <v>5000</v>
      </c>
      <c r="I52" s="66">
        <v>5000</v>
      </c>
      <c r="J52" s="66">
        <v>5000</v>
      </c>
      <c r="K52" s="66">
        <v>5000</v>
      </c>
      <c r="L52" s="66">
        <v>2400</v>
      </c>
      <c r="M52" s="66">
        <v>3700</v>
      </c>
      <c r="N52" s="66" t="s">
        <v>8</v>
      </c>
      <c r="O52" s="66" t="s">
        <v>8</v>
      </c>
      <c r="P52" s="66">
        <v>2100</v>
      </c>
      <c r="Q52" s="66" t="s">
        <v>8</v>
      </c>
      <c r="R52" s="66"/>
      <c r="S52" s="67">
        <f t="shared" si="5"/>
        <v>33200</v>
      </c>
      <c r="T52" s="102">
        <v>41197</v>
      </c>
      <c r="U52" s="101"/>
      <c r="V52" s="108"/>
    </row>
    <row r="53" spans="1:22" ht="26.1" customHeight="1" x14ac:dyDescent="0.15">
      <c r="A53" s="105" t="s">
        <v>131</v>
      </c>
      <c r="B53" s="63" t="s">
        <v>46</v>
      </c>
      <c r="C53" s="69">
        <f t="shared" si="6"/>
        <v>-1</v>
      </c>
      <c r="D53" s="51" t="s">
        <v>41</v>
      </c>
      <c r="E53" s="65" t="s">
        <v>169</v>
      </c>
      <c r="F53" s="65" t="s">
        <v>199</v>
      </c>
      <c r="G53" s="66">
        <v>8000</v>
      </c>
      <c r="H53" s="66">
        <v>8000</v>
      </c>
      <c r="I53" s="68">
        <v>6800</v>
      </c>
      <c r="J53" s="68">
        <v>8000</v>
      </c>
      <c r="K53" s="66">
        <v>3000</v>
      </c>
      <c r="L53" s="66" t="s">
        <v>8</v>
      </c>
      <c r="M53" s="66"/>
      <c r="N53" s="66">
        <v>1300</v>
      </c>
      <c r="O53" s="66" t="s">
        <v>8</v>
      </c>
      <c r="P53" s="66">
        <v>1300</v>
      </c>
      <c r="Q53" s="66" t="s">
        <v>8</v>
      </c>
      <c r="R53" s="66"/>
      <c r="S53" s="67">
        <f t="shared" ref="S53:S71" si="8">SUM(G53:R53)</f>
        <v>36400</v>
      </c>
      <c r="T53" s="102">
        <v>41193</v>
      </c>
      <c r="U53" s="101"/>
      <c r="V53" s="108"/>
    </row>
    <row r="54" spans="1:22" ht="26.1" customHeight="1" x14ac:dyDescent="0.15">
      <c r="A54" s="105" t="s">
        <v>132</v>
      </c>
      <c r="B54" s="64" t="s">
        <v>46</v>
      </c>
      <c r="C54" s="69">
        <f t="shared" si="6"/>
        <v>-11</v>
      </c>
      <c r="D54" s="51" t="s">
        <v>41</v>
      </c>
      <c r="E54" s="65" t="s">
        <v>152</v>
      </c>
      <c r="F54" s="65" t="s">
        <v>196</v>
      </c>
      <c r="G54" s="66"/>
      <c r="H54" s="66"/>
      <c r="I54" s="68">
        <v>200</v>
      </c>
      <c r="J54" s="66">
        <v>200</v>
      </c>
      <c r="K54" s="66">
        <v>200</v>
      </c>
      <c r="L54" s="66"/>
      <c r="M54" s="66">
        <v>500</v>
      </c>
      <c r="N54" s="66">
        <v>1000</v>
      </c>
      <c r="O54" s="66">
        <v>1500</v>
      </c>
      <c r="P54" s="66">
        <v>500</v>
      </c>
      <c r="Q54" s="66">
        <v>1500</v>
      </c>
      <c r="R54" s="66">
        <v>500</v>
      </c>
      <c r="S54" s="67">
        <f t="shared" si="8"/>
        <v>6100</v>
      </c>
      <c r="T54" s="102">
        <v>41203</v>
      </c>
      <c r="U54" s="101"/>
      <c r="V54" s="108"/>
    </row>
    <row r="55" spans="1:22" ht="26.1" customHeight="1" x14ac:dyDescent="0.15">
      <c r="A55" s="105" t="s">
        <v>133</v>
      </c>
      <c r="B55" s="64" t="s">
        <v>45</v>
      </c>
      <c r="C55" s="69">
        <f t="shared" si="6"/>
        <v>-1</v>
      </c>
      <c r="D55" s="51" t="s">
        <v>41</v>
      </c>
      <c r="E55" s="65" t="s">
        <v>170</v>
      </c>
      <c r="F55" s="65" t="s">
        <v>198</v>
      </c>
      <c r="G55" s="66"/>
      <c r="H55" s="66">
        <v>2000</v>
      </c>
      <c r="I55" s="68">
        <v>9000</v>
      </c>
      <c r="J55" s="68" t="s">
        <v>8</v>
      </c>
      <c r="K55" s="68">
        <v>9000</v>
      </c>
      <c r="L55" s="66"/>
      <c r="M55" s="66"/>
      <c r="N55" s="66"/>
      <c r="O55" s="66"/>
      <c r="P55" s="66"/>
      <c r="Q55" s="66"/>
      <c r="R55" s="66"/>
      <c r="S55" s="67">
        <f t="shared" si="8"/>
        <v>20000</v>
      </c>
      <c r="T55" s="102">
        <v>41193</v>
      </c>
      <c r="U55" s="101"/>
      <c r="V55" s="108"/>
    </row>
    <row r="56" spans="1:22" ht="26.1" customHeight="1" x14ac:dyDescent="0.15">
      <c r="A56" s="105" t="s">
        <v>134</v>
      </c>
      <c r="B56" s="64" t="s">
        <v>45</v>
      </c>
      <c r="C56" s="69">
        <f t="shared" si="6"/>
        <v>-7</v>
      </c>
      <c r="D56" s="51" t="s">
        <v>41</v>
      </c>
      <c r="E56" s="65" t="s">
        <v>171</v>
      </c>
      <c r="F56" s="65" t="s">
        <v>78</v>
      </c>
      <c r="G56" s="66"/>
      <c r="H56" s="66"/>
      <c r="I56" s="68"/>
      <c r="J56" s="66">
        <v>3000</v>
      </c>
      <c r="K56" s="66">
        <v>3000</v>
      </c>
      <c r="L56" s="66"/>
      <c r="M56" s="66"/>
      <c r="N56" s="66"/>
      <c r="O56" s="66"/>
      <c r="P56" s="66"/>
      <c r="Q56" s="66"/>
      <c r="R56" s="66"/>
      <c r="S56" s="67">
        <f t="shared" si="8"/>
        <v>6000</v>
      </c>
      <c r="T56" s="102">
        <v>41199</v>
      </c>
      <c r="U56" s="101"/>
      <c r="V56" s="108"/>
    </row>
    <row r="57" spans="1:22" ht="26.1" customHeight="1" x14ac:dyDescent="0.15">
      <c r="A57" s="105" t="s">
        <v>135</v>
      </c>
      <c r="B57" s="64" t="s">
        <v>45</v>
      </c>
      <c r="C57" s="69">
        <f t="shared" si="6"/>
        <v>-1</v>
      </c>
      <c r="D57" s="51" t="s">
        <v>41</v>
      </c>
      <c r="E57" s="65" t="s">
        <v>163</v>
      </c>
      <c r="F57" s="65" t="s">
        <v>78</v>
      </c>
      <c r="G57" s="66"/>
      <c r="H57" s="66"/>
      <c r="I57" s="68">
        <v>100</v>
      </c>
      <c r="J57" s="68">
        <v>100</v>
      </c>
      <c r="K57" s="68" t="s">
        <v>8</v>
      </c>
      <c r="L57" s="66"/>
      <c r="M57" s="66"/>
      <c r="N57" s="66"/>
      <c r="O57" s="66"/>
      <c r="P57" s="66"/>
      <c r="Q57" s="66"/>
      <c r="R57" s="66"/>
      <c r="S57" s="67">
        <f t="shared" si="8"/>
        <v>200</v>
      </c>
      <c r="T57" s="102">
        <v>41193</v>
      </c>
      <c r="U57" s="101"/>
      <c r="V57" s="108"/>
    </row>
    <row r="58" spans="1:22" ht="26.1" customHeight="1" x14ac:dyDescent="0.15">
      <c r="A58" s="105" t="s">
        <v>136</v>
      </c>
      <c r="B58" s="64" t="s">
        <v>45</v>
      </c>
      <c r="C58" s="69">
        <f t="shared" si="6"/>
        <v>-7</v>
      </c>
      <c r="D58" s="51" t="s">
        <v>41</v>
      </c>
      <c r="E58" s="65" t="s">
        <v>173</v>
      </c>
      <c r="F58" s="65" t="s">
        <v>197</v>
      </c>
      <c r="G58" s="66">
        <v>2900</v>
      </c>
      <c r="H58" s="66">
        <v>1570</v>
      </c>
      <c r="I58" s="68">
        <v>1000</v>
      </c>
      <c r="J58" s="68">
        <v>1000</v>
      </c>
      <c r="K58" s="66">
        <v>1000</v>
      </c>
      <c r="L58" s="66">
        <v>300</v>
      </c>
      <c r="M58" s="66">
        <v>500</v>
      </c>
      <c r="N58" s="66">
        <v>500</v>
      </c>
      <c r="O58" s="66">
        <v>200</v>
      </c>
      <c r="P58" s="66">
        <v>100</v>
      </c>
      <c r="Q58" s="66">
        <v>100</v>
      </c>
      <c r="R58" s="66">
        <v>100</v>
      </c>
      <c r="S58" s="67">
        <f t="shared" si="8"/>
        <v>9270</v>
      </c>
      <c r="T58" s="102">
        <v>41199</v>
      </c>
      <c r="U58" s="101"/>
      <c r="V58" s="108"/>
    </row>
    <row r="59" spans="1:22" ht="26.1" customHeight="1" x14ac:dyDescent="0.15">
      <c r="A59" s="105" t="s">
        <v>137</v>
      </c>
      <c r="B59" s="64" t="s">
        <v>45</v>
      </c>
      <c r="C59" s="69">
        <f t="shared" si="6"/>
        <v>-1</v>
      </c>
      <c r="D59" s="51" t="s">
        <v>41</v>
      </c>
      <c r="E59" s="65" t="s">
        <v>174</v>
      </c>
      <c r="F59" s="65" t="s">
        <v>52</v>
      </c>
      <c r="G59" s="66">
        <v>4000</v>
      </c>
      <c r="H59" s="66"/>
      <c r="I59" s="66" t="s">
        <v>8</v>
      </c>
      <c r="J59" s="66" t="s">
        <v>8</v>
      </c>
      <c r="K59" s="66" t="s">
        <v>8</v>
      </c>
      <c r="L59" s="66"/>
      <c r="M59" s="66"/>
      <c r="N59" s="66"/>
      <c r="O59" s="66"/>
      <c r="P59" s="66"/>
      <c r="Q59" s="66"/>
      <c r="R59" s="66"/>
      <c r="S59" s="67">
        <f t="shared" si="8"/>
        <v>4000</v>
      </c>
      <c r="T59" s="102">
        <v>41193</v>
      </c>
      <c r="U59" s="101"/>
      <c r="V59" s="108"/>
    </row>
    <row r="60" spans="1:22" ht="26.1" customHeight="1" x14ac:dyDescent="0.15">
      <c r="A60" s="105" t="s">
        <v>138</v>
      </c>
      <c r="B60" s="64" t="s">
        <v>45</v>
      </c>
      <c r="C60" s="69">
        <f t="shared" si="6"/>
        <v>-1</v>
      </c>
      <c r="D60" s="51" t="s">
        <v>41</v>
      </c>
      <c r="E60" s="65" t="s">
        <v>176</v>
      </c>
      <c r="F60" s="65" t="s">
        <v>215</v>
      </c>
      <c r="G60" s="66"/>
      <c r="H60" s="66"/>
      <c r="I60" s="66"/>
      <c r="J60" s="66">
        <v>800</v>
      </c>
      <c r="K60" s="66"/>
      <c r="L60" s="66"/>
      <c r="M60" s="66"/>
      <c r="N60" s="66"/>
      <c r="O60" s="66"/>
      <c r="P60" s="66"/>
      <c r="Q60" s="66"/>
      <c r="R60" s="66"/>
      <c r="S60" s="67">
        <f t="shared" si="8"/>
        <v>800</v>
      </c>
      <c r="T60" s="102">
        <v>41193</v>
      </c>
      <c r="U60" s="101"/>
      <c r="V60" s="108"/>
    </row>
    <row r="61" spans="1:22" ht="26.1" customHeight="1" x14ac:dyDescent="0.15">
      <c r="A61" s="105" t="s">
        <v>139</v>
      </c>
      <c r="B61" s="64" t="s">
        <v>45</v>
      </c>
      <c r="C61" s="69">
        <f t="shared" si="6"/>
        <v>-1</v>
      </c>
      <c r="D61" s="51" t="s">
        <v>41</v>
      </c>
      <c r="E61" s="65" t="s">
        <v>181</v>
      </c>
      <c r="F61" s="65" t="s">
        <v>216</v>
      </c>
      <c r="G61" s="66">
        <v>2400</v>
      </c>
      <c r="H61" s="66">
        <v>2400</v>
      </c>
      <c r="I61" s="68">
        <v>2400</v>
      </c>
      <c r="J61" s="68">
        <v>2400</v>
      </c>
      <c r="K61" s="66"/>
      <c r="L61" s="66"/>
      <c r="M61" s="66"/>
      <c r="N61" s="66"/>
      <c r="O61" s="66"/>
      <c r="P61" s="66"/>
      <c r="Q61" s="66"/>
      <c r="R61" s="66"/>
      <c r="S61" s="67">
        <f t="shared" si="8"/>
        <v>9600</v>
      </c>
      <c r="T61" s="102">
        <v>41193</v>
      </c>
      <c r="U61" s="101"/>
      <c r="V61" s="108"/>
    </row>
    <row r="62" spans="1:22" ht="26.1" customHeight="1" x14ac:dyDescent="0.15">
      <c r="A62" s="105" t="s">
        <v>140</v>
      </c>
      <c r="B62" s="64" t="s">
        <v>45</v>
      </c>
      <c r="C62" s="69">
        <f t="shared" si="6"/>
        <v>-11</v>
      </c>
      <c r="D62" s="51" t="s">
        <v>41</v>
      </c>
      <c r="E62" s="65" t="s">
        <v>180</v>
      </c>
      <c r="F62" s="65" t="s">
        <v>190</v>
      </c>
      <c r="G62" s="66" t="s">
        <v>8</v>
      </c>
      <c r="H62" s="66" t="s">
        <v>8</v>
      </c>
      <c r="I62" s="66" t="s">
        <v>8</v>
      </c>
      <c r="J62" s="66" t="s">
        <v>8</v>
      </c>
      <c r="K62" s="66" t="s">
        <v>8</v>
      </c>
      <c r="L62" s="66"/>
      <c r="M62" s="66"/>
      <c r="N62" s="66"/>
      <c r="O62" s="66"/>
      <c r="P62" s="66"/>
      <c r="Q62" s="66"/>
      <c r="R62" s="66"/>
      <c r="S62" s="67">
        <f t="shared" si="8"/>
        <v>0</v>
      </c>
      <c r="T62" s="102">
        <v>41203</v>
      </c>
      <c r="U62" s="101"/>
      <c r="V62" s="108"/>
    </row>
    <row r="63" spans="1:22" ht="26.1" customHeight="1" x14ac:dyDescent="0.15">
      <c r="A63" s="105" t="s">
        <v>141</v>
      </c>
      <c r="B63" s="64" t="s">
        <v>45</v>
      </c>
      <c r="C63" s="69">
        <f t="shared" si="6"/>
        <v>-1</v>
      </c>
      <c r="D63" s="51" t="s">
        <v>41</v>
      </c>
      <c r="E63" s="65" t="s">
        <v>157</v>
      </c>
      <c r="F63" s="65" t="s">
        <v>200</v>
      </c>
      <c r="G63" s="66"/>
      <c r="H63" s="66"/>
      <c r="I63" s="68"/>
      <c r="J63" s="68"/>
      <c r="K63" s="66"/>
      <c r="L63" s="66">
        <v>2600</v>
      </c>
      <c r="M63" s="66">
        <v>2500</v>
      </c>
      <c r="N63" s="66">
        <v>2500</v>
      </c>
      <c r="O63" s="66">
        <v>2600</v>
      </c>
      <c r="P63" s="66">
        <v>900</v>
      </c>
      <c r="Q63" s="66">
        <v>2900</v>
      </c>
      <c r="R63" s="66">
        <v>1900</v>
      </c>
      <c r="S63" s="67">
        <f t="shared" si="8"/>
        <v>15900</v>
      </c>
      <c r="T63" s="102">
        <v>41193</v>
      </c>
      <c r="U63" s="101"/>
      <c r="V63" s="108"/>
    </row>
    <row r="64" spans="1:22" ht="26.1" customHeight="1" x14ac:dyDescent="0.15">
      <c r="A64" s="105" t="s">
        <v>142</v>
      </c>
      <c r="B64" s="64" t="s">
        <v>45</v>
      </c>
      <c r="C64" s="69">
        <f t="shared" si="6"/>
        <v>-1</v>
      </c>
      <c r="D64" s="51" t="s">
        <v>41</v>
      </c>
      <c r="E64" s="65" t="s">
        <v>172</v>
      </c>
      <c r="F64" s="65" t="s">
        <v>201</v>
      </c>
      <c r="G64" s="66">
        <v>8000</v>
      </c>
      <c r="H64" s="66">
        <v>8000</v>
      </c>
      <c r="I64" s="68">
        <v>8000</v>
      </c>
      <c r="J64" s="68">
        <v>8000</v>
      </c>
      <c r="K64" s="66">
        <v>2200</v>
      </c>
      <c r="L64" s="66">
        <v>5000</v>
      </c>
      <c r="M64" s="66">
        <v>5000</v>
      </c>
      <c r="N64" s="66">
        <v>5000</v>
      </c>
      <c r="O64" s="66">
        <v>5000</v>
      </c>
      <c r="P64" s="66">
        <v>3000</v>
      </c>
      <c r="Q64" s="66">
        <v>1000</v>
      </c>
      <c r="R64" s="66">
        <v>1000</v>
      </c>
      <c r="S64" s="67">
        <f t="shared" si="8"/>
        <v>59200</v>
      </c>
      <c r="T64" s="102">
        <v>41193</v>
      </c>
      <c r="U64" s="101"/>
      <c r="V64" s="108"/>
    </row>
    <row r="65" spans="1:22" ht="26.1" customHeight="1" x14ac:dyDescent="0.15">
      <c r="A65" s="105" t="s">
        <v>143</v>
      </c>
      <c r="B65" s="64" t="s">
        <v>45</v>
      </c>
      <c r="C65" s="69">
        <f t="shared" si="6"/>
        <v>-7</v>
      </c>
      <c r="D65" s="51" t="s">
        <v>41</v>
      </c>
      <c r="E65" s="65" t="s">
        <v>155</v>
      </c>
      <c r="F65" s="65" t="s">
        <v>202</v>
      </c>
      <c r="G65" s="66">
        <v>4300</v>
      </c>
      <c r="H65" s="66">
        <v>2000</v>
      </c>
      <c r="I65" s="68">
        <v>400</v>
      </c>
      <c r="J65" s="68">
        <v>400</v>
      </c>
      <c r="K65" s="66" t="s">
        <v>8</v>
      </c>
      <c r="L65" s="66"/>
      <c r="M65" s="66"/>
      <c r="N65" s="66"/>
      <c r="O65" s="66"/>
      <c r="P65" s="66"/>
      <c r="Q65" s="66"/>
      <c r="R65" s="66"/>
      <c r="S65" s="67">
        <f t="shared" si="8"/>
        <v>7100</v>
      </c>
      <c r="T65" s="102">
        <v>41199</v>
      </c>
      <c r="U65" s="101"/>
      <c r="V65" s="108"/>
    </row>
    <row r="66" spans="1:22" ht="26.1" customHeight="1" x14ac:dyDescent="0.15">
      <c r="A66" s="105" t="s">
        <v>144</v>
      </c>
      <c r="B66" s="64" t="s">
        <v>45</v>
      </c>
      <c r="C66" s="69">
        <f t="shared" si="6"/>
        <v>-7</v>
      </c>
      <c r="D66" s="51" t="s">
        <v>41</v>
      </c>
      <c r="E66" s="65" t="s">
        <v>159</v>
      </c>
      <c r="F66" s="65" t="s">
        <v>211</v>
      </c>
      <c r="G66" s="66">
        <v>2000</v>
      </c>
      <c r="H66" s="66">
        <v>1380</v>
      </c>
      <c r="I66" s="68">
        <v>2130</v>
      </c>
      <c r="J66" s="68">
        <v>4000</v>
      </c>
      <c r="K66" s="66"/>
      <c r="L66" s="66"/>
      <c r="M66" s="66"/>
      <c r="N66" s="66"/>
      <c r="O66" s="66"/>
      <c r="P66" s="66"/>
      <c r="Q66" s="66"/>
      <c r="R66" s="66"/>
      <c r="S66" s="67">
        <f t="shared" si="8"/>
        <v>9510</v>
      </c>
      <c r="T66" s="102">
        <v>41199</v>
      </c>
      <c r="U66" s="101"/>
      <c r="V66" s="108"/>
    </row>
    <row r="67" spans="1:22" ht="26.1" customHeight="1" x14ac:dyDescent="0.15">
      <c r="A67" s="105" t="s">
        <v>145</v>
      </c>
      <c r="B67" s="64" t="s">
        <v>45</v>
      </c>
      <c r="C67" s="69">
        <f t="shared" si="6"/>
        <v>-11</v>
      </c>
      <c r="D67" s="51" t="s">
        <v>41</v>
      </c>
      <c r="E67" s="65" t="s">
        <v>175</v>
      </c>
      <c r="F67" s="65" t="s">
        <v>204</v>
      </c>
      <c r="G67" s="66">
        <v>1900</v>
      </c>
      <c r="H67" s="66">
        <v>5000</v>
      </c>
      <c r="I67" s="68">
        <v>190</v>
      </c>
      <c r="J67" s="68">
        <v>190</v>
      </c>
      <c r="K67" s="66" t="s">
        <v>8</v>
      </c>
      <c r="L67" s="66"/>
      <c r="M67" s="66"/>
      <c r="N67" s="66"/>
      <c r="O67" s="66"/>
      <c r="P67" s="66"/>
      <c r="Q67" s="66"/>
      <c r="R67" s="66"/>
      <c r="S67" s="67">
        <f t="shared" si="8"/>
        <v>7280</v>
      </c>
      <c r="T67" s="102">
        <v>41203</v>
      </c>
      <c r="U67" s="101"/>
      <c r="V67" s="108"/>
    </row>
    <row r="68" spans="1:22" ht="26.1" customHeight="1" x14ac:dyDescent="0.15">
      <c r="A68" s="105" t="s">
        <v>146</v>
      </c>
      <c r="B68" s="64" t="s">
        <v>45</v>
      </c>
      <c r="C68" s="69">
        <f t="shared" si="6"/>
        <v>-7</v>
      </c>
      <c r="D68" s="51" t="s">
        <v>41</v>
      </c>
      <c r="E68" s="65" t="s">
        <v>177</v>
      </c>
      <c r="F68" s="65" t="s">
        <v>212</v>
      </c>
      <c r="G68" s="66">
        <v>2000</v>
      </c>
      <c r="H68" s="66">
        <v>2000</v>
      </c>
      <c r="I68" s="68" t="s">
        <v>8</v>
      </c>
      <c r="J68" s="68" t="s">
        <v>8</v>
      </c>
      <c r="K68" s="66" t="s">
        <v>8</v>
      </c>
      <c r="L68" s="66"/>
      <c r="M68" s="66"/>
      <c r="N68" s="66"/>
      <c r="O68" s="66"/>
      <c r="P68" s="66"/>
      <c r="Q68" s="66"/>
      <c r="R68" s="66"/>
      <c r="S68" s="67">
        <f t="shared" si="8"/>
        <v>4000</v>
      </c>
      <c r="T68" s="102">
        <v>41199</v>
      </c>
      <c r="U68" s="101"/>
      <c r="V68" s="108"/>
    </row>
    <row r="69" spans="1:22" ht="26.1" customHeight="1" x14ac:dyDescent="0.15">
      <c r="A69" s="105" t="s">
        <v>147</v>
      </c>
      <c r="B69" s="64" t="s">
        <v>45</v>
      </c>
      <c r="C69" s="69">
        <f t="shared" si="6"/>
        <v>-11</v>
      </c>
      <c r="D69" s="51" t="s">
        <v>41</v>
      </c>
      <c r="E69" s="65" t="s">
        <v>178</v>
      </c>
      <c r="F69" s="65" t="s">
        <v>213</v>
      </c>
      <c r="G69" s="66">
        <v>1300</v>
      </c>
      <c r="H69" s="66">
        <v>2000</v>
      </c>
      <c r="I69" s="68">
        <v>300</v>
      </c>
      <c r="J69" s="68">
        <v>4000</v>
      </c>
      <c r="K69" s="66"/>
      <c r="L69" s="66"/>
      <c r="M69" s="66"/>
      <c r="N69" s="66"/>
      <c r="O69" s="66"/>
      <c r="P69" s="66"/>
      <c r="Q69" s="66"/>
      <c r="R69" s="66"/>
      <c r="S69" s="67">
        <f t="shared" si="8"/>
        <v>7600</v>
      </c>
      <c r="T69" s="102">
        <v>41203</v>
      </c>
      <c r="U69" s="101"/>
      <c r="V69" s="108"/>
    </row>
    <row r="70" spans="1:22" ht="26.1" customHeight="1" x14ac:dyDescent="0.15">
      <c r="A70" s="105" t="s">
        <v>148</v>
      </c>
      <c r="B70" s="64" t="s">
        <v>45</v>
      </c>
      <c r="C70" s="69">
        <f t="shared" si="6"/>
        <v>-7</v>
      </c>
      <c r="D70" s="51" t="s">
        <v>41</v>
      </c>
      <c r="E70" s="65" t="s">
        <v>160</v>
      </c>
      <c r="F70" s="65" t="s">
        <v>214</v>
      </c>
      <c r="G70" s="66">
        <v>3000</v>
      </c>
      <c r="H70" s="66" t="s">
        <v>8</v>
      </c>
      <c r="I70" s="68" t="s">
        <v>8</v>
      </c>
      <c r="J70" s="68" t="s">
        <v>8</v>
      </c>
      <c r="K70" s="66">
        <v>300</v>
      </c>
      <c r="L70" s="66"/>
      <c r="M70" s="66"/>
      <c r="N70" s="66"/>
      <c r="O70" s="66"/>
      <c r="P70" s="66"/>
      <c r="Q70" s="66"/>
      <c r="R70" s="66"/>
      <c r="S70" s="67">
        <f t="shared" si="8"/>
        <v>3300</v>
      </c>
      <c r="T70" s="102">
        <v>41199</v>
      </c>
      <c r="U70" s="101"/>
      <c r="V70" s="108"/>
    </row>
    <row r="71" spans="1:22" ht="26.1" customHeight="1" x14ac:dyDescent="0.15">
      <c r="A71" s="105" t="s">
        <v>149</v>
      </c>
      <c r="B71" s="64" t="s">
        <v>45</v>
      </c>
      <c r="C71" s="69">
        <f t="shared" si="6"/>
        <v>-11</v>
      </c>
      <c r="D71" s="51" t="s">
        <v>41</v>
      </c>
      <c r="E71" s="65" t="s">
        <v>179</v>
      </c>
      <c r="F71" s="65" t="s">
        <v>190</v>
      </c>
      <c r="G71" s="66">
        <v>1000</v>
      </c>
      <c r="H71" s="66">
        <v>1000</v>
      </c>
      <c r="I71" s="68">
        <v>1000</v>
      </c>
      <c r="J71" s="66">
        <v>1000</v>
      </c>
      <c r="K71" s="66">
        <v>1000</v>
      </c>
      <c r="L71" s="66">
        <v>2000</v>
      </c>
      <c r="M71" s="66">
        <v>2000</v>
      </c>
      <c r="N71" s="66">
        <v>2000</v>
      </c>
      <c r="O71" s="66">
        <v>2000</v>
      </c>
      <c r="P71" s="66">
        <v>2000</v>
      </c>
      <c r="Q71" s="66">
        <v>1000</v>
      </c>
      <c r="R71" s="66">
        <v>1000</v>
      </c>
      <c r="S71" s="67">
        <f t="shared" si="8"/>
        <v>17000</v>
      </c>
      <c r="T71" s="102">
        <v>41203</v>
      </c>
      <c r="U71" s="101"/>
      <c r="V71" s="108"/>
    </row>
    <row r="72" spans="1:22" x14ac:dyDescent="0.15">
      <c r="A72"/>
      <c r="B72"/>
      <c r="C72"/>
      <c r="D72"/>
      <c r="E72"/>
      <c r="F72"/>
      <c r="G72"/>
      <c r="H72"/>
      <c r="I72"/>
      <c r="J72"/>
      <c r="K72"/>
      <c r="L72"/>
      <c r="M72"/>
      <c r="N72"/>
      <c r="O72"/>
      <c r="P72"/>
      <c r="Q72"/>
      <c r="R72"/>
      <c r="S72"/>
      <c r="T72"/>
      <c r="U72"/>
      <c r="V72"/>
    </row>
    <row r="73" spans="1:22" ht="14.25" x14ac:dyDescent="0.15">
      <c r="A73" s="58"/>
      <c r="B73" s="59"/>
      <c r="C73" s="59"/>
      <c r="D73" s="59"/>
      <c r="E73" s="60"/>
      <c r="F73" s="61" t="s">
        <v>32</v>
      </c>
      <c r="G73" s="31">
        <f t="shared" ref="G73:R73" si="9">SUMIF($B$22:$B$71,"C 白地 （アイデア・決意表明）",G22:G71)</f>
        <v>6600</v>
      </c>
      <c r="H73" s="31">
        <f t="shared" si="9"/>
        <v>13650</v>
      </c>
      <c r="I73" s="31">
        <f t="shared" si="9"/>
        <v>17130</v>
      </c>
      <c r="J73" s="31">
        <f t="shared" si="9"/>
        <v>19680</v>
      </c>
      <c r="K73" s="31">
        <f t="shared" si="9"/>
        <v>24500</v>
      </c>
      <c r="L73" s="31">
        <f t="shared" si="9"/>
        <v>26600</v>
      </c>
      <c r="M73" s="31">
        <f t="shared" si="9"/>
        <v>40000</v>
      </c>
      <c r="N73" s="31">
        <f t="shared" si="9"/>
        <v>50200</v>
      </c>
      <c r="O73" s="31">
        <f t="shared" si="9"/>
        <v>55600</v>
      </c>
      <c r="P73" s="31">
        <f t="shared" si="9"/>
        <v>37100</v>
      </c>
      <c r="Q73" s="31">
        <f t="shared" si="9"/>
        <v>44500</v>
      </c>
      <c r="R73" s="31">
        <f t="shared" si="9"/>
        <v>48500</v>
      </c>
      <c r="S73" s="44">
        <f>SUM(G73:R73)</f>
        <v>384060</v>
      </c>
      <c r="T73" s="62"/>
      <c r="U73" s="62"/>
      <c r="V73" s="62"/>
    </row>
    <row r="74" spans="1:22" ht="14.25" x14ac:dyDescent="0.15">
      <c r="A74" s="25"/>
      <c r="B74" s="9"/>
      <c r="C74" s="9"/>
      <c r="D74" s="9"/>
      <c r="E74" s="30"/>
      <c r="F74" s="45" t="s">
        <v>33</v>
      </c>
      <c r="G74" s="31">
        <f t="shared" ref="G74:R74" si="10">SUMIF($B$22:$B$71,"B 仕掛り （具体化・検討中）",G22:G71)</f>
        <v>18600</v>
      </c>
      <c r="H74" s="31">
        <f t="shared" si="10"/>
        <v>19000</v>
      </c>
      <c r="I74" s="31">
        <f t="shared" si="10"/>
        <v>20350</v>
      </c>
      <c r="J74" s="31">
        <f t="shared" si="10"/>
        <v>17430</v>
      </c>
      <c r="K74" s="31">
        <f t="shared" si="10"/>
        <v>19000</v>
      </c>
      <c r="L74" s="31">
        <f t="shared" si="10"/>
        <v>13500</v>
      </c>
      <c r="M74" s="31">
        <f t="shared" si="10"/>
        <v>16000</v>
      </c>
      <c r="N74" s="31">
        <f t="shared" si="10"/>
        <v>17800</v>
      </c>
      <c r="O74" s="31">
        <f t="shared" si="10"/>
        <v>14600</v>
      </c>
      <c r="P74" s="31">
        <f t="shared" si="10"/>
        <v>8900</v>
      </c>
      <c r="Q74" s="31">
        <f t="shared" si="10"/>
        <v>8500</v>
      </c>
      <c r="R74" s="31">
        <f t="shared" si="10"/>
        <v>5500</v>
      </c>
      <c r="S74" s="44">
        <f>SUM(G74:R74)</f>
        <v>179180</v>
      </c>
      <c r="T74" s="3"/>
      <c r="U74" s="3"/>
      <c r="V74" s="3"/>
    </row>
    <row r="75" spans="1:22" ht="14.25" x14ac:dyDescent="0.15">
      <c r="A75" s="25"/>
      <c r="B75" s="9"/>
      <c r="C75" s="9"/>
      <c r="D75" s="9"/>
      <c r="E75" s="30"/>
      <c r="F75" s="32" t="s">
        <v>34</v>
      </c>
      <c r="G75" s="33">
        <f t="shared" ref="G75:R75" si="11">SUMIF($B$22:$B$71,"A 見込み （予測・決定）",G22:G71)</f>
        <v>32800</v>
      </c>
      <c r="H75" s="33">
        <f t="shared" si="11"/>
        <v>27350</v>
      </c>
      <c r="I75" s="33">
        <f t="shared" si="11"/>
        <v>24520</v>
      </c>
      <c r="J75" s="33">
        <f t="shared" si="11"/>
        <v>24890</v>
      </c>
      <c r="K75" s="33">
        <f t="shared" si="11"/>
        <v>16500</v>
      </c>
      <c r="L75" s="33">
        <f t="shared" si="11"/>
        <v>9900</v>
      </c>
      <c r="M75" s="33">
        <f t="shared" si="11"/>
        <v>10000</v>
      </c>
      <c r="N75" s="33">
        <f t="shared" si="11"/>
        <v>10000</v>
      </c>
      <c r="O75" s="33">
        <f t="shared" si="11"/>
        <v>9800</v>
      </c>
      <c r="P75" s="33">
        <f t="shared" si="11"/>
        <v>6000</v>
      </c>
      <c r="Q75" s="33">
        <f t="shared" si="11"/>
        <v>5000</v>
      </c>
      <c r="R75" s="33">
        <f t="shared" si="11"/>
        <v>4000</v>
      </c>
      <c r="S75" s="44">
        <f>SUM(G75:R75)</f>
        <v>180760</v>
      </c>
      <c r="T75" s="3"/>
      <c r="U75" s="3"/>
      <c r="V75" s="3"/>
    </row>
    <row r="76" spans="1:22" ht="14.25" x14ac:dyDescent="0.15">
      <c r="A76" s="26"/>
      <c r="B76" s="9"/>
      <c r="C76" s="9"/>
      <c r="D76" s="9"/>
      <c r="E76" s="30"/>
      <c r="F76" s="46" t="s">
        <v>11</v>
      </c>
      <c r="G76" s="98">
        <f t="shared" ref="G76:R76" si="12">SUM(G$73:G$75)</f>
        <v>58000</v>
      </c>
      <c r="H76" s="98">
        <f t="shared" si="12"/>
        <v>60000</v>
      </c>
      <c r="I76" s="98">
        <f t="shared" si="12"/>
        <v>62000</v>
      </c>
      <c r="J76" s="98">
        <f t="shared" si="12"/>
        <v>62000</v>
      </c>
      <c r="K76" s="98">
        <f t="shared" si="12"/>
        <v>60000</v>
      </c>
      <c r="L76" s="98">
        <f t="shared" si="12"/>
        <v>50000</v>
      </c>
      <c r="M76" s="98">
        <f t="shared" si="12"/>
        <v>66000</v>
      </c>
      <c r="N76" s="98">
        <f t="shared" si="12"/>
        <v>78000</v>
      </c>
      <c r="O76" s="98">
        <f t="shared" si="12"/>
        <v>80000</v>
      </c>
      <c r="P76" s="98">
        <f t="shared" si="12"/>
        <v>52000</v>
      </c>
      <c r="Q76" s="98">
        <f t="shared" si="12"/>
        <v>58000</v>
      </c>
      <c r="R76" s="98">
        <f t="shared" si="12"/>
        <v>58000</v>
      </c>
      <c r="S76" s="48">
        <f>SUM(G76:R76)</f>
        <v>744000</v>
      </c>
      <c r="T76" s="3"/>
      <c r="U76" s="3"/>
      <c r="V76" s="3"/>
    </row>
    <row r="77" spans="1:22" ht="15" thickBot="1" x14ac:dyDescent="0.2">
      <c r="A77" s="26"/>
      <c r="B77" s="9"/>
      <c r="C77" s="9"/>
      <c r="D77" s="9"/>
      <c r="E77" s="30"/>
      <c r="F77" s="34" t="s">
        <v>20</v>
      </c>
      <c r="G77" s="99">
        <f t="shared" ref="G77:R77" si="13">G76-G20</f>
        <v>0</v>
      </c>
      <c r="H77" s="99">
        <f t="shared" si="13"/>
        <v>0</v>
      </c>
      <c r="I77" s="99">
        <f t="shared" si="13"/>
        <v>0</v>
      </c>
      <c r="J77" s="99">
        <f t="shared" si="13"/>
        <v>0</v>
      </c>
      <c r="K77" s="99">
        <f t="shared" si="13"/>
        <v>0</v>
      </c>
      <c r="L77" s="99">
        <f t="shared" si="13"/>
        <v>0</v>
      </c>
      <c r="M77" s="99">
        <f t="shared" si="13"/>
        <v>0</v>
      </c>
      <c r="N77" s="99">
        <f t="shared" si="13"/>
        <v>0</v>
      </c>
      <c r="O77" s="99">
        <f t="shared" si="13"/>
        <v>0</v>
      </c>
      <c r="P77" s="99">
        <f t="shared" si="13"/>
        <v>0</v>
      </c>
      <c r="Q77" s="99">
        <f t="shared" si="13"/>
        <v>0</v>
      </c>
      <c r="R77" s="99">
        <f t="shared" si="13"/>
        <v>0</v>
      </c>
      <c r="S77" s="47">
        <f>SUM(G77:R77)</f>
        <v>0</v>
      </c>
      <c r="T77" s="3"/>
      <c r="U77" s="3"/>
      <c r="V77" s="3"/>
    </row>
    <row r="78" spans="1:22" x14ac:dyDescent="0.15">
      <c r="A78" s="27"/>
    </row>
    <row r="79" spans="1:22" x14ac:dyDescent="0.15">
      <c r="A79" s="27"/>
      <c r="H79" s="11" t="s">
        <v>21</v>
      </c>
    </row>
  </sheetData>
  <sheetProtection formatCells="0" formatColumns="0" formatRows="0" insertColumns="0" insertRows="0" insertHyperlinks="0" deleteColumns="0" deleteRows="0" sort="0" autoFilter="0" pivotTables="0"/>
  <mergeCells count="1">
    <mergeCell ref="A1:V1"/>
  </mergeCells>
  <phoneticPr fontId="2"/>
  <conditionalFormatting sqref="G77:S77">
    <cfRule type="cellIs" dxfId="81" priority="1" stopIfTrue="1" operator="lessThan">
      <formula>0</formula>
    </cfRule>
  </conditionalFormatting>
  <conditionalFormatting sqref="D73:D79">
    <cfRule type="cellIs" dxfId="80" priority="2" stopIfTrue="1" operator="equal">
      <formula>"戸建"</formula>
    </cfRule>
    <cfRule type="cellIs" dxfId="79" priority="3" stopIfTrue="1" operator="equal">
      <formula>"その他"</formula>
    </cfRule>
  </conditionalFormatting>
  <conditionalFormatting sqref="A73:A79 A22:A71">
    <cfRule type="cellIs" dxfId="78" priority="4" stopIfTrue="1" operator="equal">
      <formula>"A"</formula>
    </cfRule>
    <cfRule type="cellIs" dxfId="77" priority="5" stopIfTrue="1" operator="equal">
      <formula>"B"</formula>
    </cfRule>
    <cfRule type="cellIs" dxfId="76" priority="6" stopIfTrue="1" operator="equal">
      <formula>"C"</formula>
    </cfRule>
  </conditionalFormatting>
  <conditionalFormatting sqref="B73:C74">
    <cfRule type="cellIs" dxfId="75" priority="7" stopIfTrue="1" operator="equal">
      <formula>"決定"</formula>
    </cfRule>
    <cfRule type="cellIs" dxfId="74" priority="8" stopIfTrue="1" operator="equal">
      <formula>"仕掛り"</formula>
    </cfRule>
    <cfRule type="cellIs" dxfId="73" priority="9" stopIfTrue="1" operator="equal">
      <formula>"白地"</formula>
    </cfRule>
  </conditionalFormatting>
  <conditionalFormatting sqref="D22:D71">
    <cfRule type="cellIs" dxfId="72" priority="10" stopIfTrue="1" operator="equal">
      <formula>"新規"</formula>
    </cfRule>
    <cfRule type="cellIs" dxfId="71" priority="11" stopIfTrue="1" operator="equal">
      <formula>"既存"</formula>
    </cfRule>
    <cfRule type="cellIs" dxfId="70" priority="12" stopIfTrue="1" operator="equal">
      <formula>"休眠"</formula>
    </cfRule>
  </conditionalFormatting>
  <conditionalFormatting sqref="B22:B71">
    <cfRule type="cellIs" dxfId="69" priority="13" stopIfTrue="1" operator="equal">
      <formula>"A 見込み （予測・決定）"</formula>
    </cfRule>
    <cfRule type="cellIs" dxfId="68" priority="14" stopIfTrue="1" operator="equal">
      <formula>"B 仕掛り （具体化・検討中）"</formula>
    </cfRule>
    <cfRule type="cellIs" priority="15" stopIfTrue="1" operator="equal">
      <formula>"C 白地 （アイデア・決意表明）"</formula>
    </cfRule>
  </conditionalFormatting>
  <conditionalFormatting sqref="C22:C71">
    <cfRule type="cellIs" dxfId="67" priority="16" stopIfTrue="1" operator="lessThanOrEqual">
      <formula>0</formula>
    </cfRule>
    <cfRule type="cellIs" dxfId="66" priority="17" stopIfTrue="1" operator="between">
      <formula>1</formula>
      <formula>7</formula>
    </cfRule>
    <cfRule type="cellIs" dxfId="65" priority="18" stopIfTrue="1" operator="between">
      <formula>8</formula>
      <formula>365</formula>
    </cfRule>
  </conditionalFormatting>
  <dataValidations disablePrompts="1" count="2">
    <dataValidation type="list" allowBlank="1" showInputMessage="1" showErrorMessage="1" sqref="D22:D71">
      <formula1>"新規,既存,休眠"</formula1>
    </dataValidation>
    <dataValidation type="list" allowBlank="1" showInputMessage="1" showErrorMessage="1" sqref="B22:B71">
      <formula1>"A 見込み （予測・決定）,B 仕掛り （具体化・検討中）,C 白地 （アイデア・決意表明）,0 終了 （中断・消去）"</formula1>
    </dataValidation>
  </dataValidations>
  <pageMargins left="0.59055118110236227" right="0.19685039370078741" top="0.51181102362204722" bottom="0.23622047244094491" header="0.35433070866141736" footer="0.31496062992125984"/>
  <pageSetup paperSize="8" scale="44" orientation="landscape" horizontalDpi="300" verticalDpi="300" r:id="rId1"/>
  <headerFooter alignWithMargins="0">
    <oddFooter>&amp;R&amp;"+,標準"&amp;24http://attax-sales.jp/</oddFooter>
  </headerFooter>
  <ignoredErrors>
    <ignoredError sqref="G8:R8" unlockedFormula="1"/>
  </ignoredError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B83"/>
  <sheetViews>
    <sheetView zoomScale="40" zoomScaleNormal="40" zoomScaleSheetLayoutView="25" workbookViewId="0">
      <selection activeCell="E18" sqref="E18"/>
    </sheetView>
  </sheetViews>
  <sheetFormatPr defaultRowHeight="13.5" x14ac:dyDescent="0.15"/>
  <cols>
    <col min="1" max="1" width="4.875" style="1" customWidth="1"/>
    <col min="2" max="2" width="26.5" style="1" customWidth="1"/>
    <col min="3" max="3" width="13.625" style="1" customWidth="1"/>
    <col min="4" max="4" width="8.625" style="1" customWidth="1"/>
    <col min="5" max="5" width="50.625" style="1" customWidth="1"/>
    <col min="6" max="6" width="48" style="1" customWidth="1"/>
    <col min="7" max="18" width="9.625" style="1" customWidth="1"/>
    <col min="19" max="20" width="13.625" style="1" customWidth="1"/>
    <col min="21" max="22" width="77.625" style="11" customWidth="1"/>
    <col min="23" max="25" width="9" style="1"/>
    <col min="26" max="26" width="15.5" style="1" bestFit="1" customWidth="1"/>
    <col min="27" max="16384" width="9" style="1"/>
  </cols>
  <sheetData>
    <row r="1" spans="1:54" ht="19.5" customHeight="1" x14ac:dyDescent="0.2">
      <c r="A1" s="110" t="s">
        <v>224</v>
      </c>
      <c r="B1" s="110"/>
      <c r="C1" s="110"/>
      <c r="D1" s="110"/>
      <c r="E1" s="110"/>
      <c r="F1" s="110"/>
      <c r="G1" s="110"/>
      <c r="H1" s="110"/>
      <c r="I1" s="110"/>
      <c r="J1" s="110"/>
      <c r="K1" s="110"/>
      <c r="L1" s="110"/>
      <c r="M1" s="110"/>
      <c r="N1" s="110"/>
      <c r="O1" s="110"/>
      <c r="P1" s="110"/>
      <c r="Q1" s="110"/>
      <c r="R1" s="110"/>
      <c r="S1" s="110"/>
      <c r="T1" s="110"/>
      <c r="U1" s="110"/>
      <c r="V1" s="110"/>
    </row>
    <row r="2" spans="1:54" ht="17.25" x14ac:dyDescent="0.15">
      <c r="A2" s="22"/>
      <c r="B2" s="16"/>
      <c r="C2" s="16"/>
      <c r="D2" s="16"/>
      <c r="E2" s="16"/>
      <c r="F2" s="16"/>
      <c r="G2" s="16"/>
      <c r="H2" s="16"/>
      <c r="I2" s="16"/>
      <c r="J2" s="16"/>
      <c r="K2" s="16"/>
      <c r="L2" s="16"/>
      <c r="M2" s="16"/>
      <c r="N2" s="16"/>
      <c r="O2" s="16"/>
      <c r="P2" s="16"/>
      <c r="Q2" s="16"/>
      <c r="R2" s="16"/>
      <c r="S2" s="16"/>
      <c r="T2" s="16"/>
      <c r="U2" s="21"/>
      <c r="V2" s="17" t="s">
        <v>151</v>
      </c>
    </row>
    <row r="3" spans="1:54" ht="17.25" x14ac:dyDescent="0.2">
      <c r="A3" s="23"/>
      <c r="B3" s="13"/>
      <c r="C3" s="13"/>
      <c r="D3" s="13"/>
      <c r="E3" s="13"/>
      <c r="F3" s="13"/>
      <c r="G3" s="13"/>
      <c r="H3" s="13"/>
      <c r="I3" s="13"/>
      <c r="J3" s="13"/>
      <c r="K3" s="13"/>
      <c r="L3" s="13"/>
      <c r="M3" s="13"/>
      <c r="N3" s="13"/>
      <c r="O3" s="13"/>
      <c r="P3" s="13"/>
      <c r="Q3" s="13"/>
      <c r="R3" s="13"/>
      <c r="S3" s="13"/>
      <c r="T3" s="13"/>
      <c r="U3" s="28"/>
      <c r="V3" s="29"/>
      <c r="Z3"/>
      <c r="AA3" s="35">
        <v>4</v>
      </c>
      <c r="AB3" s="35">
        <v>5</v>
      </c>
      <c r="AC3" s="35">
        <v>6</v>
      </c>
      <c r="AD3" s="35">
        <v>7</v>
      </c>
      <c r="AE3" s="35">
        <v>8</v>
      </c>
      <c r="AF3" s="35">
        <v>9</v>
      </c>
      <c r="AG3" s="35">
        <v>10</v>
      </c>
      <c r="AH3" s="35">
        <v>11</v>
      </c>
      <c r="AI3" s="35">
        <v>12</v>
      </c>
      <c r="AJ3" s="35">
        <v>1</v>
      </c>
      <c r="AK3" s="35">
        <v>2</v>
      </c>
      <c r="AL3" s="35">
        <v>3</v>
      </c>
      <c r="AM3" s="35"/>
      <c r="AN3" t="s">
        <v>35</v>
      </c>
      <c r="AQ3" s="35" t="s">
        <v>219</v>
      </c>
      <c r="AR3" s="35" t="s">
        <v>22</v>
      </c>
      <c r="AS3" s="35" t="s">
        <v>23</v>
      </c>
      <c r="AT3" s="35" t="s">
        <v>24</v>
      </c>
      <c r="AU3" s="35" t="s">
        <v>220</v>
      </c>
      <c r="AV3" s="35" t="s">
        <v>25</v>
      </c>
      <c r="AW3" s="35" t="s">
        <v>26</v>
      </c>
      <c r="AX3" s="35" t="s">
        <v>27</v>
      </c>
      <c r="AY3" s="35" t="s">
        <v>28</v>
      </c>
      <c r="AZ3" s="35" t="s">
        <v>29</v>
      </c>
      <c r="BA3" s="35" t="s">
        <v>30</v>
      </c>
      <c r="BB3" s="35" t="s">
        <v>31</v>
      </c>
    </row>
    <row r="4" spans="1:54" ht="14.25" x14ac:dyDescent="0.15">
      <c r="A4" s="23"/>
      <c r="B4" s="13"/>
      <c r="C4" s="13"/>
      <c r="D4" s="13"/>
      <c r="E4" s="13"/>
      <c r="F4" s="20" t="s">
        <v>36</v>
      </c>
      <c r="G4" s="13"/>
      <c r="H4" s="13"/>
      <c r="I4" s="13"/>
      <c r="J4" s="13"/>
      <c r="K4" s="13"/>
      <c r="L4" s="13"/>
      <c r="M4" s="13"/>
      <c r="N4" s="13"/>
      <c r="O4" s="13"/>
      <c r="P4" s="13"/>
      <c r="Q4" s="13"/>
      <c r="R4" s="13"/>
      <c r="S4" s="13"/>
      <c r="T4" s="13"/>
      <c r="U4" s="28"/>
      <c r="V4" s="28"/>
      <c r="Z4" t="s">
        <v>0</v>
      </c>
      <c r="AA4" s="36">
        <f>IF($G$11&gt;$G$10,$G$11,0)</f>
        <v>0</v>
      </c>
      <c r="AB4" s="36">
        <f>IF($H$11&gt;$H$10,$H$11,0)</f>
        <v>0</v>
      </c>
      <c r="AC4" s="36">
        <f>IF($I$11&gt;$I$10,$I$11,0)</f>
        <v>0</v>
      </c>
      <c r="AD4" s="36">
        <f>IF($J$11&gt;$J$10,$J$11,0)</f>
        <v>0</v>
      </c>
      <c r="AE4" s="36">
        <f>IF($K$11&gt;$K$10,$K$11,0)</f>
        <v>0</v>
      </c>
      <c r="AF4" s="36">
        <f>IF($L$11&gt;$L$10,$L$11,0)</f>
        <v>0</v>
      </c>
      <c r="AG4" s="36">
        <f>IF($M$11&gt;$M$10,$M$11,0)</f>
        <v>0</v>
      </c>
      <c r="AH4" s="36">
        <f>IF($N$11&gt;$N$10,$N$11,0)</f>
        <v>0</v>
      </c>
      <c r="AI4" s="36">
        <f>IF($O$11&gt;$O$10,$O$11,0)</f>
        <v>0</v>
      </c>
      <c r="AJ4" s="36">
        <f>IF($P$11&gt;$P$10,$P$11,0)</f>
        <v>0</v>
      </c>
      <c r="AK4" s="36">
        <f>IF($Q$11&gt;$Q$10,$Q$11,0)</f>
        <v>0</v>
      </c>
      <c r="AL4" s="36">
        <f>IF($R$11&gt;$R$10,$R$11,0)</f>
        <v>0</v>
      </c>
      <c r="AM4" s="37"/>
      <c r="AN4" s="36">
        <f>IF($AA$10&gt;$AA$9,$AA$10,0)</f>
        <v>0</v>
      </c>
      <c r="AP4" s="1" t="s">
        <v>43</v>
      </c>
      <c r="AQ4" s="52">
        <f>G10</f>
        <v>0</v>
      </c>
      <c r="AR4" s="52">
        <f t="shared" ref="AR4:BB5" si="0">AQ4+H10</f>
        <v>0</v>
      </c>
      <c r="AS4" s="52">
        <f t="shared" si="0"/>
        <v>0</v>
      </c>
      <c r="AT4" s="52">
        <f t="shared" si="0"/>
        <v>0</v>
      </c>
      <c r="AU4" s="52">
        <f t="shared" si="0"/>
        <v>0</v>
      </c>
      <c r="AV4" s="52">
        <f t="shared" si="0"/>
        <v>0</v>
      </c>
      <c r="AW4" s="52">
        <f t="shared" si="0"/>
        <v>0</v>
      </c>
      <c r="AX4" s="52">
        <f t="shared" si="0"/>
        <v>0</v>
      </c>
      <c r="AY4" s="52">
        <f t="shared" si="0"/>
        <v>0</v>
      </c>
      <c r="AZ4" s="52">
        <f t="shared" si="0"/>
        <v>0</v>
      </c>
      <c r="BA4" s="52">
        <f t="shared" si="0"/>
        <v>0</v>
      </c>
      <c r="BB4" s="52">
        <f t="shared" si="0"/>
        <v>0</v>
      </c>
    </row>
    <row r="5" spans="1:54" ht="18.75" customHeight="1" x14ac:dyDescent="0.15">
      <c r="A5" s="23"/>
      <c r="B5" s="13"/>
      <c r="C5" s="13"/>
      <c r="D5" s="13"/>
      <c r="E5" s="13"/>
      <c r="F5" s="86">
        <v>41192</v>
      </c>
      <c r="G5" s="13"/>
      <c r="H5" s="13"/>
      <c r="I5" s="13"/>
      <c r="J5" s="13"/>
      <c r="K5" s="13"/>
      <c r="L5" s="13"/>
      <c r="M5" s="13"/>
      <c r="N5" s="13"/>
      <c r="O5" s="13"/>
      <c r="P5" s="13"/>
      <c r="Q5" s="13"/>
      <c r="R5" s="13"/>
      <c r="S5" s="13"/>
      <c r="T5" s="13"/>
      <c r="U5" s="28"/>
      <c r="V5" s="28"/>
      <c r="Z5" t="s">
        <v>1</v>
      </c>
      <c r="AA5" s="36">
        <f>IF($G$11&lt;$G$10,$G$11,0)</f>
        <v>0</v>
      </c>
      <c r="AB5" s="36">
        <f>IF($H$11&lt;$H$10,$H$11,0)</f>
        <v>0</v>
      </c>
      <c r="AC5" s="36">
        <f>IF($I$11&lt;$I$10,$I$11,0)</f>
        <v>0</v>
      </c>
      <c r="AD5" s="36">
        <f>IF($J$11&lt;$J$10,$J$11,0)</f>
        <v>0</v>
      </c>
      <c r="AE5" s="36">
        <f>IF($K$11&lt;$K$10,$K$11,0)</f>
        <v>0</v>
      </c>
      <c r="AF5" s="36">
        <f>IF($L$11&lt;$L$10,$L$11,0)</f>
        <v>0</v>
      </c>
      <c r="AG5" s="36">
        <f>IF($M$11&lt;$M$10,$M$11,0)</f>
        <v>0</v>
      </c>
      <c r="AH5" s="36">
        <f>IF($N$11&lt;$N$10,$N$11,0)</f>
        <v>0</v>
      </c>
      <c r="AI5" s="36">
        <f>IF($O$11&lt;$O$10,$O$11,0)</f>
        <v>0</v>
      </c>
      <c r="AJ5" s="36">
        <f>IF($P$11&lt;$P$10,$P$11,0)</f>
        <v>0</v>
      </c>
      <c r="AK5" s="36">
        <f>IF($Q$11&lt;$Q$10,$Q$11,0)</f>
        <v>0</v>
      </c>
      <c r="AL5" s="36">
        <f>IF($R$11&lt;$R$10,$R$11,0)</f>
        <v>0</v>
      </c>
      <c r="AM5" s="37"/>
      <c r="AN5" s="36">
        <f>IF($AA$10&lt;$AA$9,$AA$10,0)</f>
        <v>0</v>
      </c>
      <c r="AP5" s="1" t="s">
        <v>44</v>
      </c>
      <c r="AQ5" s="53">
        <f>G11</f>
        <v>0</v>
      </c>
      <c r="AR5" s="52">
        <f t="shared" si="0"/>
        <v>0</v>
      </c>
      <c r="AS5" s="52">
        <f t="shared" si="0"/>
        <v>0</v>
      </c>
      <c r="AT5" s="52">
        <f t="shared" si="0"/>
        <v>0</v>
      </c>
      <c r="AU5" s="52">
        <f t="shared" si="0"/>
        <v>0</v>
      </c>
      <c r="AV5" s="52">
        <f t="shared" si="0"/>
        <v>0</v>
      </c>
      <c r="AW5" s="52">
        <f t="shared" si="0"/>
        <v>0</v>
      </c>
      <c r="AX5" s="52">
        <f t="shared" si="0"/>
        <v>0</v>
      </c>
      <c r="AY5" s="52">
        <f t="shared" si="0"/>
        <v>0</v>
      </c>
      <c r="AZ5" s="52">
        <f t="shared" si="0"/>
        <v>0</v>
      </c>
      <c r="BA5" s="52">
        <f t="shared" si="0"/>
        <v>0</v>
      </c>
      <c r="BB5" s="52">
        <f t="shared" si="0"/>
        <v>0</v>
      </c>
    </row>
    <row r="6" spans="1:54" x14ac:dyDescent="0.15">
      <c r="A6" s="24"/>
      <c r="F6" s="21" t="s">
        <v>38</v>
      </c>
      <c r="Z6" t="s">
        <v>2</v>
      </c>
      <c r="AA6" s="36">
        <f>IF($G$11&gt;$G$10,$G$11-$G$10,0)</f>
        <v>0</v>
      </c>
      <c r="AB6" s="36">
        <f>IF($H$11&gt;$H$10,$H$11-$H$10,0)</f>
        <v>0</v>
      </c>
      <c r="AC6" s="36">
        <f>IF($I$11&gt;$I$10,$I$11-$I$10,0)</f>
        <v>0</v>
      </c>
      <c r="AD6" s="36">
        <f>IF($J$11&gt;$J$10,$J$11-$J$10,0)</f>
        <v>0</v>
      </c>
      <c r="AE6" s="36">
        <f>IF($K$11&gt;$K$10,$K$11-$K$10,0)</f>
        <v>0</v>
      </c>
      <c r="AF6" s="36">
        <f>IF($L$11&gt;$L$10,$L$11-$L$10,0)</f>
        <v>0</v>
      </c>
      <c r="AG6" s="36">
        <f>IF($M$11&gt;$M$10,$M$11-$M$10,0)</f>
        <v>0</v>
      </c>
      <c r="AH6" s="36">
        <f>IF($N$11&gt;$N$10,$N$11-$N$10,0)</f>
        <v>0</v>
      </c>
      <c r="AI6" s="36">
        <f>IF($O$11&gt;$O$10,$O$11-$O$10,0)</f>
        <v>0</v>
      </c>
      <c r="AJ6" s="36">
        <f>IF($P$11&gt;$P$10,$P$11-$P$10,0)</f>
        <v>0</v>
      </c>
      <c r="AK6" s="36">
        <f>IF($Q$11&gt;$Q$10,$Q$11-$Q$10,0)</f>
        <v>0</v>
      </c>
      <c r="AL6" s="36">
        <f>IF($R$11&gt;$R$10,$R$11-$R$10,0)</f>
        <v>0</v>
      </c>
      <c r="AM6" s="37"/>
      <c r="AN6" s="36">
        <f>IF($AA$10&gt;$AA$9,$AA$10-$AA$9,0)</f>
        <v>0</v>
      </c>
    </row>
    <row r="7" spans="1:54" x14ac:dyDescent="0.15">
      <c r="A7" s="24"/>
      <c r="Z7" t="s">
        <v>3</v>
      </c>
      <c r="AA7" s="36">
        <f>IF($G$11=0,0,IF($G$11&lt;$G$10,$G$10-$G$11,0))</f>
        <v>0</v>
      </c>
      <c r="AB7" s="36">
        <f>IF($H$11=0,0,IF($H$11&lt;$H$10,$H$10-$H$11,0))</f>
        <v>0</v>
      </c>
      <c r="AC7" s="36">
        <f>IF($I$11=0,0,IF($I$11&lt;$I$10,$I$10-$I$11,0))</f>
        <v>0</v>
      </c>
      <c r="AD7" s="36">
        <f>IF($J$11=0,0,IF($J$11&lt;$J$10,$J$10-$J$11,0))</f>
        <v>0</v>
      </c>
      <c r="AE7" s="36">
        <f>IF($K$11=0,0,IF($K$11&lt;$K$10,$K$10-$K$11,0))</f>
        <v>0</v>
      </c>
      <c r="AF7" s="36">
        <f>IF($L$11=0,0,IF($L$11&lt;$L$10,$L$10-$L$11,0))</f>
        <v>0</v>
      </c>
      <c r="AG7" s="36">
        <f>IF($M$11=0,0,IF($M$11&lt;$M$10,$M$10-$M$11,0))</f>
        <v>0</v>
      </c>
      <c r="AH7" s="36">
        <f>IF($N$11=0,0,IF($N$11&lt;$N$10,$N$10-$N$11,0))</f>
        <v>0</v>
      </c>
      <c r="AI7" s="36">
        <f>IF($O$11=0,0,IF($O$11&lt;$O$10,$O$10-$O$11,0))</f>
        <v>0</v>
      </c>
      <c r="AJ7" s="36">
        <f>IF($P$11=0,0,IF($P$11&lt;$P$10,$P$10-$P$11,0))</f>
        <v>0</v>
      </c>
      <c r="AK7" s="36">
        <f>IF($Q$11=0,0,IF($Q$11&lt;$Q$10,$Q$10-$Q$11,0))</f>
        <v>0</v>
      </c>
      <c r="AL7" s="36">
        <f>IF($R$11=0,0,IF($R$11&lt;$R$10,$R$10-$R$11,0))</f>
        <v>0</v>
      </c>
      <c r="AM7" s="37"/>
      <c r="AN7" s="36">
        <f>IF($AA$10&lt;$AA$9,$AA$9-$AA$10,0)</f>
        <v>0</v>
      </c>
    </row>
    <row r="8" spans="1:54" ht="18.75" x14ac:dyDescent="0.2">
      <c r="A8" s="24"/>
      <c r="F8" s="56" t="s">
        <v>98</v>
      </c>
      <c r="G8" s="57" t="e">
        <f>(G10-G75)/(G73+G74)</f>
        <v>#DIV/0!</v>
      </c>
      <c r="H8" s="57" t="e">
        <f t="shared" ref="H8:R8" si="1">(H10-H75)/(H73+H74)</f>
        <v>#DIV/0!</v>
      </c>
      <c r="I8" s="57" t="e">
        <f t="shared" si="1"/>
        <v>#DIV/0!</v>
      </c>
      <c r="J8" s="57" t="e">
        <f t="shared" si="1"/>
        <v>#DIV/0!</v>
      </c>
      <c r="K8" s="57" t="e">
        <f t="shared" si="1"/>
        <v>#DIV/0!</v>
      </c>
      <c r="L8" s="57" t="e">
        <f t="shared" si="1"/>
        <v>#DIV/0!</v>
      </c>
      <c r="M8" s="57" t="e">
        <f t="shared" si="1"/>
        <v>#DIV/0!</v>
      </c>
      <c r="N8" s="57" t="e">
        <f t="shared" si="1"/>
        <v>#DIV/0!</v>
      </c>
      <c r="O8" s="57" t="e">
        <f t="shared" si="1"/>
        <v>#DIV/0!</v>
      </c>
      <c r="P8" s="57" t="e">
        <f t="shared" si="1"/>
        <v>#DIV/0!</v>
      </c>
      <c r="Q8" s="57" t="e">
        <f t="shared" si="1"/>
        <v>#DIV/0!</v>
      </c>
      <c r="R8" s="57" t="e">
        <f t="shared" si="1"/>
        <v>#DIV/0!</v>
      </c>
      <c r="S8" s="6" t="s">
        <v>99</v>
      </c>
      <c r="T8" s="6"/>
      <c r="Z8"/>
      <c r="AA8" t="s">
        <v>35</v>
      </c>
      <c r="AB8"/>
      <c r="AC8"/>
      <c r="AD8"/>
      <c r="AE8"/>
      <c r="AF8"/>
      <c r="AG8"/>
      <c r="AH8"/>
      <c r="AI8"/>
      <c r="AJ8"/>
      <c r="AK8"/>
      <c r="AL8"/>
      <c r="AM8"/>
      <c r="AN8"/>
    </row>
    <row r="9" spans="1:54" ht="26.1" customHeight="1" thickBot="1" x14ac:dyDescent="0.2">
      <c r="A9" s="24"/>
      <c r="G9" s="49" t="s">
        <v>219</v>
      </c>
      <c r="H9" s="49" t="s">
        <v>22</v>
      </c>
      <c r="I9" s="49" t="s">
        <v>23</v>
      </c>
      <c r="J9" s="49" t="s">
        <v>24</v>
      </c>
      <c r="K9" s="49" t="s">
        <v>220</v>
      </c>
      <c r="L9" s="49" t="s">
        <v>25</v>
      </c>
      <c r="M9" s="49" t="s">
        <v>26</v>
      </c>
      <c r="N9" s="49" t="s">
        <v>27</v>
      </c>
      <c r="O9" s="49" t="s">
        <v>28</v>
      </c>
      <c r="P9" s="49" t="s">
        <v>29</v>
      </c>
      <c r="Q9" s="49" t="s">
        <v>30</v>
      </c>
      <c r="R9" s="49" t="s">
        <v>31</v>
      </c>
      <c r="S9" s="50" t="s">
        <v>35</v>
      </c>
      <c r="T9" s="16"/>
      <c r="Z9" t="s">
        <v>4</v>
      </c>
      <c r="AA9" s="37">
        <f>SUM(H10:S10)</f>
        <v>0</v>
      </c>
      <c r="AB9"/>
      <c r="AC9"/>
      <c r="AD9"/>
      <c r="AE9"/>
      <c r="AF9"/>
      <c r="AG9"/>
      <c r="AH9"/>
      <c r="AI9"/>
      <c r="AJ9"/>
      <c r="AK9"/>
      <c r="AL9"/>
      <c r="AM9"/>
      <c r="AN9"/>
    </row>
    <row r="10" spans="1:54" ht="26.1" customHeight="1" thickBot="1" x14ac:dyDescent="0.2">
      <c r="A10" s="24"/>
      <c r="F10" s="40" t="s">
        <v>14</v>
      </c>
      <c r="G10" s="78"/>
      <c r="H10" s="79"/>
      <c r="I10" s="79"/>
      <c r="J10" s="79"/>
      <c r="K10" s="79"/>
      <c r="L10" s="79"/>
      <c r="M10" s="79"/>
      <c r="N10" s="79"/>
      <c r="O10" s="79"/>
      <c r="P10" s="79"/>
      <c r="Q10" s="79"/>
      <c r="R10" s="80"/>
      <c r="S10" s="81">
        <f>SUM(G10:R10)</f>
        <v>0</v>
      </c>
      <c r="T10" s="13"/>
      <c r="Z10" t="s">
        <v>5</v>
      </c>
      <c r="AA10" s="37">
        <f>SUM(H11:S11)</f>
        <v>0</v>
      </c>
      <c r="AB10"/>
      <c r="AC10"/>
      <c r="AD10"/>
      <c r="AE10"/>
      <c r="AF10"/>
      <c r="AG10"/>
      <c r="AH10"/>
      <c r="AI10"/>
      <c r="AJ10"/>
      <c r="AK10"/>
      <c r="AL10"/>
      <c r="AM10"/>
      <c r="AN10"/>
    </row>
    <row r="11" spans="1:54" ht="26.1" customHeight="1" x14ac:dyDescent="0.15">
      <c r="A11" s="24"/>
      <c r="F11" s="41" t="s">
        <v>15</v>
      </c>
      <c r="G11" s="82">
        <f>G75</f>
        <v>0</v>
      </c>
      <c r="H11" s="87">
        <f t="shared" ref="H11:R11" si="2">H75</f>
        <v>0</v>
      </c>
      <c r="I11" s="87">
        <f t="shared" si="2"/>
        <v>0</v>
      </c>
      <c r="J11" s="87">
        <f t="shared" si="2"/>
        <v>0</v>
      </c>
      <c r="K11" s="87">
        <f t="shared" si="2"/>
        <v>0</v>
      </c>
      <c r="L11" s="87">
        <f t="shared" si="2"/>
        <v>0</v>
      </c>
      <c r="M11" s="87">
        <f t="shared" si="2"/>
        <v>0</v>
      </c>
      <c r="N11" s="87">
        <f t="shared" si="2"/>
        <v>0</v>
      </c>
      <c r="O11" s="87">
        <f t="shared" si="2"/>
        <v>0</v>
      </c>
      <c r="P11" s="87">
        <f>P75</f>
        <v>0</v>
      </c>
      <c r="Q11" s="87">
        <f>Q75</f>
        <v>0</v>
      </c>
      <c r="R11" s="88">
        <f t="shared" si="2"/>
        <v>0</v>
      </c>
      <c r="S11" s="81">
        <f>SUM(G11:R11)</f>
        <v>0</v>
      </c>
      <c r="T11" s="13"/>
      <c r="Z11" t="s">
        <v>6</v>
      </c>
      <c r="AA11" s="38" t="e">
        <f>AA10/AA9</f>
        <v>#DIV/0!</v>
      </c>
      <c r="AB11"/>
      <c r="AC11"/>
      <c r="AD11"/>
      <c r="AE11"/>
      <c r="AF11"/>
      <c r="AG11"/>
      <c r="AH11"/>
      <c r="AI11"/>
      <c r="AJ11"/>
      <c r="AK11"/>
      <c r="AL11"/>
      <c r="AM11"/>
      <c r="AN11"/>
    </row>
    <row r="12" spans="1:54" ht="26.1" customHeight="1" x14ac:dyDescent="0.15">
      <c r="A12" s="24"/>
      <c r="F12" s="42" t="s">
        <v>16</v>
      </c>
      <c r="G12" s="70" t="e">
        <f>G11/G10</f>
        <v>#DIV/0!</v>
      </c>
      <c r="H12" s="71" t="e">
        <f t="shared" ref="H12:S12" si="3">H11/H10</f>
        <v>#DIV/0!</v>
      </c>
      <c r="I12" s="71" t="e">
        <f t="shared" si="3"/>
        <v>#DIV/0!</v>
      </c>
      <c r="J12" s="71" t="e">
        <f t="shared" si="3"/>
        <v>#DIV/0!</v>
      </c>
      <c r="K12" s="71" t="e">
        <f t="shared" si="3"/>
        <v>#DIV/0!</v>
      </c>
      <c r="L12" s="72" t="e">
        <f t="shared" si="3"/>
        <v>#DIV/0!</v>
      </c>
      <c r="M12" s="71" t="e">
        <f t="shared" si="3"/>
        <v>#DIV/0!</v>
      </c>
      <c r="N12" s="71" t="e">
        <f t="shared" si="3"/>
        <v>#DIV/0!</v>
      </c>
      <c r="O12" s="71" t="e">
        <f t="shared" si="3"/>
        <v>#DIV/0!</v>
      </c>
      <c r="P12" s="71" t="e">
        <f t="shared" si="3"/>
        <v>#DIV/0!</v>
      </c>
      <c r="Q12" s="71" t="e">
        <f t="shared" si="3"/>
        <v>#DIV/0!</v>
      </c>
      <c r="R12" s="73" t="e">
        <f t="shared" si="3"/>
        <v>#DIV/0!</v>
      </c>
      <c r="S12" s="73" t="e">
        <f t="shared" si="3"/>
        <v>#DIV/0!</v>
      </c>
      <c r="T12" s="13"/>
      <c r="Z12" t="s">
        <v>7</v>
      </c>
      <c r="AA12" s="37">
        <f>SUM(H15:S15)</f>
        <v>0</v>
      </c>
      <c r="AB12"/>
      <c r="AC12"/>
      <c r="AD12"/>
      <c r="AE12"/>
      <c r="AF12"/>
      <c r="AG12"/>
      <c r="AH12"/>
      <c r="AI12"/>
      <c r="AJ12"/>
      <c r="AK12"/>
      <c r="AL12"/>
      <c r="AM12"/>
      <c r="AN12"/>
    </row>
    <row r="13" spans="1:54" ht="15.75" customHeight="1" x14ac:dyDescent="0.15">
      <c r="A13" s="24"/>
      <c r="F13" s="18"/>
      <c r="G13" s="74"/>
      <c r="H13" s="74"/>
      <c r="I13" s="74"/>
      <c r="J13" s="74"/>
      <c r="K13" s="74"/>
      <c r="L13" s="74"/>
      <c r="M13" s="74"/>
      <c r="N13" s="74"/>
      <c r="O13" s="74"/>
      <c r="P13" s="74"/>
      <c r="Q13" s="74"/>
      <c r="R13" s="74"/>
      <c r="S13" s="75"/>
      <c r="Z13"/>
      <c r="AA13" s="37"/>
      <c r="AB13"/>
      <c r="AC13"/>
      <c r="AD13"/>
      <c r="AE13"/>
      <c r="AF13"/>
      <c r="AG13"/>
      <c r="AH13"/>
      <c r="AI13"/>
      <c r="AJ13"/>
      <c r="AK13"/>
      <c r="AL13"/>
      <c r="AM13"/>
      <c r="AN13"/>
    </row>
    <row r="14" spans="1:54" ht="4.5" customHeight="1" x14ac:dyDescent="0.15">
      <c r="A14" s="24"/>
      <c r="F14" s="7"/>
      <c r="G14" s="76"/>
      <c r="H14" s="76"/>
      <c r="I14" s="76"/>
      <c r="J14" s="76"/>
      <c r="K14" s="76"/>
      <c r="L14" s="76"/>
      <c r="M14" s="77"/>
      <c r="N14" s="76"/>
      <c r="O14" s="76"/>
      <c r="P14" s="76"/>
      <c r="Q14" s="76"/>
      <c r="R14" s="76"/>
      <c r="S14" s="74"/>
    </row>
    <row r="15" spans="1:54" ht="26.1" customHeight="1" x14ac:dyDescent="0.15">
      <c r="A15" s="24"/>
      <c r="F15" s="8" t="s">
        <v>17</v>
      </c>
      <c r="G15" s="83"/>
      <c r="H15" s="79"/>
      <c r="I15" s="79"/>
      <c r="J15" s="79"/>
      <c r="K15" s="79"/>
      <c r="L15" s="79"/>
      <c r="M15" s="79"/>
      <c r="N15" s="79"/>
      <c r="O15" s="79"/>
      <c r="P15" s="79"/>
      <c r="Q15" s="79"/>
      <c r="R15" s="84"/>
      <c r="S15" s="81">
        <f>SUM(G15:R15)</f>
        <v>0</v>
      </c>
      <c r="T15" s="13"/>
    </row>
    <row r="16" spans="1:54" ht="14.25" x14ac:dyDescent="0.15">
      <c r="A16" s="24"/>
      <c r="F16" s="18"/>
      <c r="G16" s="19"/>
      <c r="H16" s="19"/>
      <c r="I16" s="19"/>
      <c r="J16" s="19"/>
      <c r="K16" s="19"/>
      <c r="L16" s="19"/>
      <c r="M16" s="19"/>
      <c r="N16" s="19"/>
      <c r="O16" s="19"/>
      <c r="P16" s="19"/>
      <c r="Q16" s="19"/>
      <c r="R16" s="19"/>
      <c r="S16" s="19"/>
      <c r="T16" s="19"/>
    </row>
    <row r="17" spans="1:22" x14ac:dyDescent="0.15">
      <c r="A17" s="24"/>
    </row>
    <row r="18" spans="1:22" x14ac:dyDescent="0.15">
      <c r="A18" s="24"/>
      <c r="B18" s="11"/>
      <c r="C18" s="11"/>
      <c r="F18" s="11" t="s">
        <v>19</v>
      </c>
    </row>
    <row r="19" spans="1:22" ht="12.75" customHeight="1" thickBot="1" x14ac:dyDescent="0.2">
      <c r="A19" s="25"/>
      <c r="B19" s="14"/>
      <c r="C19" s="14"/>
      <c r="D19" s="9"/>
      <c r="E19" s="9"/>
      <c r="F19" s="9"/>
      <c r="G19" s="15"/>
      <c r="H19" s="15"/>
      <c r="I19" s="15"/>
      <c r="J19" s="54"/>
      <c r="K19" s="54"/>
      <c r="L19" s="54"/>
      <c r="M19" s="54"/>
      <c r="N19" s="54"/>
      <c r="O19" s="54"/>
      <c r="P19" s="54"/>
      <c r="Q19" s="54"/>
      <c r="R19" s="54"/>
      <c r="S19" s="15"/>
      <c r="T19" s="15"/>
      <c r="U19" s="4"/>
      <c r="V19" s="10"/>
    </row>
    <row r="20" spans="1:22" ht="26.1" customHeight="1" thickBot="1" x14ac:dyDescent="0.2">
      <c r="A20" s="26"/>
      <c r="B20" s="9"/>
      <c r="C20" s="9"/>
      <c r="D20" s="12"/>
      <c r="E20" s="9"/>
      <c r="F20" s="43" t="s">
        <v>18</v>
      </c>
      <c r="G20" s="85">
        <f>G10*2</f>
        <v>0</v>
      </c>
      <c r="H20" s="85">
        <f t="shared" ref="H20:R20" si="4">H10*2</f>
        <v>0</v>
      </c>
      <c r="I20" s="85">
        <f t="shared" si="4"/>
        <v>0</v>
      </c>
      <c r="J20" s="85">
        <f t="shared" si="4"/>
        <v>0</v>
      </c>
      <c r="K20" s="85">
        <f t="shared" si="4"/>
        <v>0</v>
      </c>
      <c r="L20" s="85">
        <f t="shared" si="4"/>
        <v>0</v>
      </c>
      <c r="M20" s="85">
        <f t="shared" si="4"/>
        <v>0</v>
      </c>
      <c r="N20" s="85">
        <f t="shared" si="4"/>
        <v>0</v>
      </c>
      <c r="O20" s="85">
        <f t="shared" si="4"/>
        <v>0</v>
      </c>
      <c r="P20" s="85">
        <f t="shared" si="4"/>
        <v>0</v>
      </c>
      <c r="Q20" s="85">
        <f t="shared" si="4"/>
        <v>0</v>
      </c>
      <c r="R20" s="85">
        <f t="shared" si="4"/>
        <v>0</v>
      </c>
      <c r="S20" s="39"/>
      <c r="T20" s="55"/>
      <c r="U20" s="4"/>
      <c r="V20" s="5"/>
    </row>
    <row r="21" spans="1:22" s="2" customFormat="1" ht="71.25" customHeight="1" x14ac:dyDescent="0.15">
      <c r="A21" s="103" t="s">
        <v>37</v>
      </c>
      <c r="B21" s="50" t="s">
        <v>12</v>
      </c>
      <c r="C21" s="94" t="s">
        <v>97</v>
      </c>
      <c r="D21" s="95" t="s">
        <v>13</v>
      </c>
      <c r="E21" s="50" t="s">
        <v>39</v>
      </c>
      <c r="F21" s="96" t="s">
        <v>42</v>
      </c>
      <c r="G21" s="49" t="s">
        <v>219</v>
      </c>
      <c r="H21" s="49" t="s">
        <v>22</v>
      </c>
      <c r="I21" s="49" t="s">
        <v>23</v>
      </c>
      <c r="J21" s="49" t="s">
        <v>24</v>
      </c>
      <c r="K21" s="49" t="s">
        <v>220</v>
      </c>
      <c r="L21" s="49" t="s">
        <v>25</v>
      </c>
      <c r="M21" s="49" t="s">
        <v>26</v>
      </c>
      <c r="N21" s="49" t="s">
        <v>27</v>
      </c>
      <c r="O21" s="49" t="s">
        <v>28</v>
      </c>
      <c r="P21" s="49" t="s">
        <v>29</v>
      </c>
      <c r="Q21" s="49" t="s">
        <v>30</v>
      </c>
      <c r="R21" s="49" t="s">
        <v>31</v>
      </c>
      <c r="S21" s="50" t="s">
        <v>35</v>
      </c>
      <c r="T21" s="95" t="s">
        <v>150</v>
      </c>
      <c r="U21" s="97" t="s">
        <v>9</v>
      </c>
      <c r="V21" s="106" t="s">
        <v>10</v>
      </c>
    </row>
    <row r="22" spans="1:22" ht="26.1" customHeight="1" x14ac:dyDescent="0.15">
      <c r="A22" s="104" t="s">
        <v>100</v>
      </c>
      <c r="B22" s="93"/>
      <c r="C22" s="69">
        <f t="shared" ref="C22:C28" si="5">ROUNDDOWN($F$5-T22,)</f>
        <v>-1544</v>
      </c>
      <c r="D22" s="89"/>
      <c r="E22" s="90"/>
      <c r="F22" s="90"/>
      <c r="G22" s="91"/>
      <c r="H22" s="91"/>
      <c r="I22" s="91"/>
      <c r="J22" s="91"/>
      <c r="K22" s="91"/>
      <c r="L22" s="91"/>
      <c r="M22" s="91"/>
      <c r="N22" s="91"/>
      <c r="O22" s="91"/>
      <c r="P22" s="91"/>
      <c r="Q22" s="91"/>
      <c r="R22" s="91"/>
      <c r="S22" s="92">
        <f t="shared" ref="S22:S52" si="6">SUM(G22:R22)</f>
        <v>0</v>
      </c>
      <c r="T22" s="102">
        <v>42736</v>
      </c>
      <c r="U22" s="100"/>
      <c r="V22" s="107"/>
    </row>
    <row r="23" spans="1:22" ht="26.1" customHeight="1" x14ac:dyDescent="0.15">
      <c r="A23" s="104" t="s">
        <v>101</v>
      </c>
      <c r="B23" s="64"/>
      <c r="C23" s="69">
        <f t="shared" si="5"/>
        <v>41192</v>
      </c>
      <c r="D23" s="51"/>
      <c r="E23" s="65"/>
      <c r="F23" s="65"/>
      <c r="G23" s="66"/>
      <c r="H23" s="66"/>
      <c r="I23" s="66"/>
      <c r="J23" s="66"/>
      <c r="K23" s="66"/>
      <c r="L23" s="66"/>
      <c r="M23" s="66"/>
      <c r="N23" s="66"/>
      <c r="O23" s="66"/>
      <c r="P23" s="66"/>
      <c r="Q23" s="66"/>
      <c r="R23" s="66"/>
      <c r="S23" s="67">
        <f t="shared" si="6"/>
        <v>0</v>
      </c>
      <c r="T23" s="102"/>
      <c r="U23" s="101"/>
      <c r="V23" s="108"/>
    </row>
    <row r="24" spans="1:22" ht="26.1" customHeight="1" x14ac:dyDescent="0.15">
      <c r="A24" s="105" t="s">
        <v>102</v>
      </c>
      <c r="B24" s="63"/>
      <c r="C24" s="69">
        <f t="shared" si="5"/>
        <v>41192</v>
      </c>
      <c r="D24" s="51"/>
      <c r="E24" s="65"/>
      <c r="F24" s="65"/>
      <c r="G24" s="66"/>
      <c r="H24" s="66"/>
      <c r="I24" s="66"/>
      <c r="J24" s="66"/>
      <c r="K24" s="66"/>
      <c r="L24" s="66"/>
      <c r="M24" s="66"/>
      <c r="N24" s="66"/>
      <c r="O24" s="66"/>
      <c r="P24" s="66"/>
      <c r="Q24" s="66"/>
      <c r="R24" s="66"/>
      <c r="S24" s="67">
        <f t="shared" si="6"/>
        <v>0</v>
      </c>
      <c r="T24" s="102"/>
      <c r="U24" s="101"/>
      <c r="V24" s="108"/>
    </row>
    <row r="25" spans="1:22" ht="26.1" customHeight="1" x14ac:dyDescent="0.15">
      <c r="A25" s="105" t="s">
        <v>103</v>
      </c>
      <c r="B25" s="63"/>
      <c r="C25" s="69">
        <f t="shared" si="5"/>
        <v>41192</v>
      </c>
      <c r="D25" s="51"/>
      <c r="E25" s="65"/>
      <c r="F25" s="65"/>
      <c r="G25" s="66"/>
      <c r="H25" s="66"/>
      <c r="I25" s="66"/>
      <c r="J25" s="66"/>
      <c r="K25" s="66"/>
      <c r="L25" s="66"/>
      <c r="M25" s="66"/>
      <c r="N25" s="66"/>
      <c r="O25" s="66"/>
      <c r="P25" s="66"/>
      <c r="Q25" s="66"/>
      <c r="R25" s="66"/>
      <c r="S25" s="67">
        <f t="shared" si="6"/>
        <v>0</v>
      </c>
      <c r="T25" s="102"/>
      <c r="U25" s="101"/>
      <c r="V25" s="108"/>
    </row>
    <row r="26" spans="1:22" ht="26.1" customHeight="1" x14ac:dyDescent="0.15">
      <c r="A26" s="105" t="s">
        <v>104</v>
      </c>
      <c r="B26" s="64"/>
      <c r="C26" s="69">
        <f t="shared" si="5"/>
        <v>41192</v>
      </c>
      <c r="D26" s="51"/>
      <c r="E26" s="65"/>
      <c r="F26" s="65"/>
      <c r="G26" s="66"/>
      <c r="H26" s="66"/>
      <c r="I26" s="66"/>
      <c r="J26" s="66"/>
      <c r="K26" s="66"/>
      <c r="L26" s="66"/>
      <c r="M26" s="66"/>
      <c r="N26" s="66"/>
      <c r="O26" s="66"/>
      <c r="P26" s="66"/>
      <c r="Q26" s="66"/>
      <c r="R26" s="66"/>
      <c r="S26" s="67">
        <f t="shared" si="6"/>
        <v>0</v>
      </c>
      <c r="T26" s="102"/>
      <c r="U26" s="101"/>
      <c r="V26" s="108"/>
    </row>
    <row r="27" spans="1:22" ht="26.1" customHeight="1" x14ac:dyDescent="0.15">
      <c r="A27" s="105" t="s">
        <v>105</v>
      </c>
      <c r="B27" s="64"/>
      <c r="C27" s="69">
        <f t="shared" si="5"/>
        <v>41192</v>
      </c>
      <c r="D27" s="51"/>
      <c r="E27" s="65"/>
      <c r="F27" s="65"/>
      <c r="G27" s="66"/>
      <c r="H27" s="66"/>
      <c r="I27" s="66"/>
      <c r="J27" s="66"/>
      <c r="K27" s="66"/>
      <c r="L27" s="66"/>
      <c r="M27" s="66"/>
      <c r="N27" s="66"/>
      <c r="O27" s="66"/>
      <c r="P27" s="66"/>
      <c r="Q27" s="66"/>
      <c r="R27" s="66"/>
      <c r="S27" s="67">
        <f t="shared" si="6"/>
        <v>0</v>
      </c>
      <c r="T27" s="102"/>
      <c r="U27" s="101"/>
      <c r="V27" s="108"/>
    </row>
    <row r="28" spans="1:22" ht="26.1" customHeight="1" x14ac:dyDescent="0.15">
      <c r="A28" s="105" t="s">
        <v>106</v>
      </c>
      <c r="B28" s="63"/>
      <c r="C28" s="69">
        <f t="shared" si="5"/>
        <v>41192</v>
      </c>
      <c r="D28" s="51"/>
      <c r="E28" s="65"/>
      <c r="F28" s="65"/>
      <c r="G28" s="66"/>
      <c r="H28" s="66"/>
      <c r="I28" s="68"/>
      <c r="J28" s="66"/>
      <c r="K28" s="66"/>
      <c r="L28" s="66"/>
      <c r="M28" s="66"/>
      <c r="N28" s="66"/>
      <c r="O28" s="66"/>
      <c r="P28" s="66"/>
      <c r="Q28" s="66"/>
      <c r="R28" s="66"/>
      <c r="S28" s="67">
        <f t="shared" si="6"/>
        <v>0</v>
      </c>
      <c r="T28" s="102"/>
      <c r="U28" s="101"/>
      <c r="V28" s="108"/>
    </row>
    <row r="29" spans="1:22" ht="26.1" customHeight="1" x14ac:dyDescent="0.15">
      <c r="A29" s="105" t="s">
        <v>107</v>
      </c>
      <c r="B29" s="64"/>
      <c r="C29" s="69">
        <f t="shared" ref="C29:C71" si="7">ROUNDDOWN($F$5-T29,)</f>
        <v>41192</v>
      </c>
      <c r="D29" s="51"/>
      <c r="E29" s="65"/>
      <c r="F29" s="65"/>
      <c r="G29" s="66"/>
      <c r="H29" s="66"/>
      <c r="I29" s="66"/>
      <c r="J29" s="66"/>
      <c r="K29" s="66"/>
      <c r="L29" s="66"/>
      <c r="M29" s="66"/>
      <c r="N29" s="66"/>
      <c r="O29" s="66"/>
      <c r="P29" s="66"/>
      <c r="Q29" s="66"/>
      <c r="R29" s="66"/>
      <c r="S29" s="67">
        <f t="shared" si="6"/>
        <v>0</v>
      </c>
      <c r="T29" s="102"/>
      <c r="U29" s="101"/>
      <c r="V29" s="108"/>
    </row>
    <row r="30" spans="1:22" ht="26.1" customHeight="1" x14ac:dyDescent="0.15">
      <c r="A30" s="105" t="s">
        <v>108</v>
      </c>
      <c r="B30" s="64"/>
      <c r="C30" s="69">
        <f t="shared" si="7"/>
        <v>41192</v>
      </c>
      <c r="D30" s="51"/>
      <c r="E30" s="65"/>
      <c r="F30" s="65"/>
      <c r="G30" s="66"/>
      <c r="H30" s="66"/>
      <c r="I30" s="66"/>
      <c r="J30" s="66"/>
      <c r="K30" s="66"/>
      <c r="L30" s="66"/>
      <c r="M30" s="66"/>
      <c r="N30" s="66"/>
      <c r="O30" s="66"/>
      <c r="P30" s="66"/>
      <c r="Q30" s="66"/>
      <c r="R30" s="66"/>
      <c r="S30" s="67">
        <f t="shared" si="6"/>
        <v>0</v>
      </c>
      <c r="T30" s="102"/>
      <c r="U30" s="101"/>
      <c r="V30" s="108"/>
    </row>
    <row r="31" spans="1:22" ht="26.1" customHeight="1" x14ac:dyDescent="0.15">
      <c r="A31" s="105" t="s">
        <v>109</v>
      </c>
      <c r="B31" s="64"/>
      <c r="C31" s="69">
        <f t="shared" si="7"/>
        <v>41192</v>
      </c>
      <c r="D31" s="51"/>
      <c r="E31" s="65"/>
      <c r="F31" s="65"/>
      <c r="G31" s="66"/>
      <c r="H31" s="66"/>
      <c r="I31" s="66"/>
      <c r="J31" s="66"/>
      <c r="K31" s="66"/>
      <c r="L31" s="66"/>
      <c r="M31" s="66"/>
      <c r="N31" s="66"/>
      <c r="O31" s="66"/>
      <c r="P31" s="66"/>
      <c r="Q31" s="66"/>
      <c r="R31" s="66"/>
      <c r="S31" s="67">
        <f t="shared" si="6"/>
        <v>0</v>
      </c>
      <c r="T31" s="102"/>
      <c r="U31" s="101"/>
      <c r="V31" s="108"/>
    </row>
    <row r="32" spans="1:22" ht="26.1" customHeight="1" x14ac:dyDescent="0.15">
      <c r="A32" s="105" t="s">
        <v>110</v>
      </c>
      <c r="B32" s="63"/>
      <c r="C32" s="69">
        <f t="shared" si="7"/>
        <v>41192</v>
      </c>
      <c r="D32" s="51"/>
      <c r="E32" s="65"/>
      <c r="F32" s="65"/>
      <c r="G32" s="66"/>
      <c r="H32" s="66"/>
      <c r="I32" s="68"/>
      <c r="J32" s="68"/>
      <c r="K32" s="66"/>
      <c r="L32" s="66"/>
      <c r="M32" s="66"/>
      <c r="N32" s="66"/>
      <c r="O32" s="66"/>
      <c r="P32" s="66"/>
      <c r="Q32" s="66"/>
      <c r="R32" s="66"/>
      <c r="S32" s="67">
        <f t="shared" si="6"/>
        <v>0</v>
      </c>
      <c r="T32" s="102"/>
      <c r="U32" s="101"/>
      <c r="V32" s="108"/>
    </row>
    <row r="33" spans="1:40" ht="26.1" customHeight="1" x14ac:dyDescent="0.15">
      <c r="A33" s="105" t="s">
        <v>111</v>
      </c>
      <c r="B33" s="64"/>
      <c r="C33" s="69">
        <f t="shared" si="7"/>
        <v>41192</v>
      </c>
      <c r="D33" s="51"/>
      <c r="E33" s="65"/>
      <c r="F33" s="65"/>
      <c r="G33" s="66"/>
      <c r="H33" s="66"/>
      <c r="I33" s="66"/>
      <c r="J33" s="66"/>
      <c r="K33" s="66"/>
      <c r="L33" s="66"/>
      <c r="M33" s="66"/>
      <c r="N33" s="66"/>
      <c r="O33" s="66"/>
      <c r="P33" s="66"/>
      <c r="Q33" s="66"/>
      <c r="R33" s="66"/>
      <c r="S33" s="67">
        <f t="shared" si="6"/>
        <v>0</v>
      </c>
      <c r="T33" s="102"/>
      <c r="U33" s="101"/>
      <c r="V33" s="109"/>
    </row>
    <row r="34" spans="1:40" ht="26.1" customHeight="1" x14ac:dyDescent="0.15">
      <c r="A34" s="105" t="s">
        <v>112</v>
      </c>
      <c r="B34" s="64"/>
      <c r="C34" s="69">
        <f t="shared" si="7"/>
        <v>41192</v>
      </c>
      <c r="D34" s="51"/>
      <c r="E34" s="65"/>
      <c r="F34" s="65"/>
      <c r="G34" s="66"/>
      <c r="H34" s="66"/>
      <c r="I34" s="66"/>
      <c r="J34" s="66"/>
      <c r="K34" s="66"/>
      <c r="L34" s="66"/>
      <c r="M34" s="66"/>
      <c r="N34" s="66"/>
      <c r="O34" s="66"/>
      <c r="P34" s="66"/>
      <c r="Q34" s="66"/>
      <c r="R34" s="66"/>
      <c r="S34" s="67">
        <f t="shared" si="6"/>
        <v>0</v>
      </c>
      <c r="T34" s="102"/>
      <c r="U34" s="101"/>
      <c r="V34" s="108"/>
    </row>
    <row r="35" spans="1:40" ht="26.1" customHeight="1" x14ac:dyDescent="0.15">
      <c r="A35" s="105" t="s">
        <v>113</v>
      </c>
      <c r="B35" s="64"/>
      <c r="C35" s="69">
        <f t="shared" si="7"/>
        <v>41192</v>
      </c>
      <c r="D35" s="51"/>
      <c r="E35" s="65"/>
      <c r="F35" s="65"/>
      <c r="G35" s="66"/>
      <c r="H35" s="66"/>
      <c r="I35" s="66"/>
      <c r="J35" s="66"/>
      <c r="K35" s="66"/>
      <c r="L35" s="66"/>
      <c r="M35" s="66"/>
      <c r="N35" s="66"/>
      <c r="O35" s="66"/>
      <c r="P35" s="66"/>
      <c r="Q35" s="66"/>
      <c r="R35" s="66"/>
      <c r="S35" s="67">
        <f t="shared" si="6"/>
        <v>0</v>
      </c>
      <c r="T35" s="102"/>
      <c r="U35" s="101"/>
      <c r="V35" s="108"/>
    </row>
    <row r="36" spans="1:40" ht="26.1" customHeight="1" x14ac:dyDescent="0.15">
      <c r="A36" s="105" t="s">
        <v>114</v>
      </c>
      <c r="B36" s="64"/>
      <c r="C36" s="69">
        <f t="shared" si="7"/>
        <v>41192</v>
      </c>
      <c r="D36" s="51"/>
      <c r="E36" s="65"/>
      <c r="F36" s="65"/>
      <c r="G36" s="66"/>
      <c r="H36" s="66"/>
      <c r="I36" s="66"/>
      <c r="J36" s="66"/>
      <c r="K36" s="66"/>
      <c r="L36" s="66"/>
      <c r="M36" s="66"/>
      <c r="N36" s="66"/>
      <c r="O36" s="66"/>
      <c r="P36" s="66"/>
      <c r="Q36" s="66"/>
      <c r="R36" s="66"/>
      <c r="S36" s="67">
        <f t="shared" si="6"/>
        <v>0</v>
      </c>
      <c r="T36" s="102"/>
      <c r="U36" s="101"/>
      <c r="V36" s="108"/>
    </row>
    <row r="37" spans="1:40" ht="26.1" customHeight="1" x14ac:dyDescent="0.15">
      <c r="A37" s="105" t="s">
        <v>115</v>
      </c>
      <c r="B37" s="64"/>
      <c r="C37" s="69">
        <f t="shared" si="7"/>
        <v>41192</v>
      </c>
      <c r="D37" s="51"/>
      <c r="E37" s="65"/>
      <c r="F37" s="65"/>
      <c r="G37" s="66"/>
      <c r="H37" s="66"/>
      <c r="I37" s="66"/>
      <c r="J37" s="66"/>
      <c r="K37" s="66"/>
      <c r="L37" s="66"/>
      <c r="M37" s="66"/>
      <c r="N37" s="66"/>
      <c r="O37" s="66"/>
      <c r="P37" s="66"/>
      <c r="Q37" s="66"/>
      <c r="R37" s="66"/>
      <c r="S37" s="67">
        <f t="shared" si="6"/>
        <v>0</v>
      </c>
      <c r="T37" s="102"/>
      <c r="U37" s="101"/>
      <c r="V37" s="108"/>
    </row>
    <row r="38" spans="1:40" ht="26.1" customHeight="1" x14ac:dyDescent="0.15">
      <c r="A38" s="105" t="s">
        <v>116</v>
      </c>
      <c r="B38" s="64"/>
      <c r="C38" s="69">
        <f t="shared" si="7"/>
        <v>41192</v>
      </c>
      <c r="D38" s="51"/>
      <c r="E38" s="65"/>
      <c r="F38" s="65"/>
      <c r="G38" s="66"/>
      <c r="H38" s="66"/>
      <c r="I38" s="66"/>
      <c r="J38" s="66"/>
      <c r="K38" s="66"/>
      <c r="L38" s="66"/>
      <c r="M38" s="66"/>
      <c r="N38" s="66"/>
      <c r="O38" s="66"/>
      <c r="P38" s="66"/>
      <c r="Q38" s="66"/>
      <c r="R38" s="66"/>
      <c r="S38" s="67">
        <f t="shared" si="6"/>
        <v>0</v>
      </c>
      <c r="T38" s="102"/>
      <c r="U38" s="101"/>
      <c r="V38" s="108"/>
    </row>
    <row r="39" spans="1:40" ht="26.1" customHeight="1" x14ac:dyDescent="0.15">
      <c r="A39" s="105" t="s">
        <v>117</v>
      </c>
      <c r="B39" s="64"/>
      <c r="C39" s="69">
        <f t="shared" si="7"/>
        <v>41192</v>
      </c>
      <c r="D39" s="51"/>
      <c r="E39" s="65"/>
      <c r="F39" s="65"/>
      <c r="G39" s="66"/>
      <c r="H39" s="66"/>
      <c r="I39" s="66"/>
      <c r="J39" s="66"/>
      <c r="K39" s="66"/>
      <c r="L39" s="66"/>
      <c r="M39" s="66"/>
      <c r="N39" s="66"/>
      <c r="O39" s="66"/>
      <c r="P39" s="66"/>
      <c r="Q39" s="66"/>
      <c r="R39" s="66"/>
      <c r="S39" s="67">
        <f t="shared" si="6"/>
        <v>0</v>
      </c>
      <c r="T39" s="102"/>
      <c r="U39" s="101"/>
      <c r="V39" s="108"/>
    </row>
    <row r="40" spans="1:40" ht="26.1" customHeight="1" x14ac:dyDescent="0.15">
      <c r="A40" s="105" t="s">
        <v>118</v>
      </c>
      <c r="B40" s="64"/>
      <c r="C40" s="69">
        <f t="shared" si="7"/>
        <v>41192</v>
      </c>
      <c r="D40" s="51"/>
      <c r="E40" s="65"/>
      <c r="F40" s="65"/>
      <c r="G40" s="66"/>
      <c r="H40" s="66"/>
      <c r="I40" s="66"/>
      <c r="J40" s="66"/>
      <c r="K40" s="66"/>
      <c r="L40" s="66"/>
      <c r="M40" s="66"/>
      <c r="N40" s="66"/>
      <c r="O40" s="66"/>
      <c r="P40" s="66"/>
      <c r="Q40" s="66"/>
      <c r="R40" s="66"/>
      <c r="S40" s="67">
        <f t="shared" si="6"/>
        <v>0</v>
      </c>
      <c r="T40" s="102"/>
      <c r="U40" s="101"/>
      <c r="V40" s="108"/>
    </row>
    <row r="41" spans="1:40" ht="26.1" customHeight="1" x14ac:dyDescent="0.15">
      <c r="A41" s="105" t="s">
        <v>119</v>
      </c>
      <c r="B41" s="64"/>
      <c r="C41" s="69">
        <f t="shared" si="7"/>
        <v>41192</v>
      </c>
      <c r="D41" s="51"/>
      <c r="E41" s="65"/>
      <c r="F41" s="65"/>
      <c r="G41" s="66"/>
      <c r="H41" s="66"/>
      <c r="I41" s="66"/>
      <c r="J41" s="66"/>
      <c r="K41" s="66"/>
      <c r="L41" s="66"/>
      <c r="M41" s="66"/>
      <c r="N41" s="66"/>
      <c r="O41" s="66"/>
      <c r="P41" s="66"/>
      <c r="Q41" s="66"/>
      <c r="R41" s="66"/>
      <c r="S41" s="67">
        <f t="shared" si="6"/>
        <v>0</v>
      </c>
      <c r="T41" s="102"/>
      <c r="U41" s="101"/>
      <c r="V41" s="108"/>
    </row>
    <row r="42" spans="1:40" ht="26.1" customHeight="1" x14ac:dyDescent="0.15">
      <c r="A42" s="105" t="s">
        <v>120</v>
      </c>
      <c r="B42" s="64"/>
      <c r="C42" s="69">
        <f t="shared" si="7"/>
        <v>41192</v>
      </c>
      <c r="D42" s="51"/>
      <c r="E42" s="65"/>
      <c r="F42" s="65"/>
      <c r="G42" s="66"/>
      <c r="H42" s="66"/>
      <c r="I42" s="66"/>
      <c r="J42" s="66"/>
      <c r="K42" s="66"/>
      <c r="L42" s="66"/>
      <c r="M42" s="66"/>
      <c r="N42" s="66"/>
      <c r="O42" s="66"/>
      <c r="P42" s="66"/>
      <c r="Q42" s="66"/>
      <c r="R42" s="66"/>
      <c r="S42" s="67">
        <f t="shared" si="6"/>
        <v>0</v>
      </c>
      <c r="T42" s="102"/>
      <c r="U42" s="101"/>
      <c r="V42" s="108"/>
    </row>
    <row r="43" spans="1:40" ht="26.1" customHeight="1" x14ac:dyDescent="0.15">
      <c r="A43" s="105" t="s">
        <v>121</v>
      </c>
      <c r="B43" s="64"/>
      <c r="C43" s="69">
        <f t="shared" si="7"/>
        <v>41192</v>
      </c>
      <c r="D43" s="51"/>
      <c r="E43" s="65"/>
      <c r="F43" s="65"/>
      <c r="G43" s="66"/>
      <c r="H43" s="66"/>
      <c r="I43" s="66"/>
      <c r="J43" s="66"/>
      <c r="K43" s="66"/>
      <c r="L43" s="66"/>
      <c r="M43" s="66"/>
      <c r="N43" s="66"/>
      <c r="O43" s="66"/>
      <c r="P43" s="66"/>
      <c r="Q43" s="66"/>
      <c r="R43" s="66"/>
      <c r="S43" s="67">
        <f t="shared" si="6"/>
        <v>0</v>
      </c>
      <c r="T43" s="102"/>
      <c r="U43" s="101"/>
      <c r="V43" s="108"/>
      <c r="Z43"/>
      <c r="AA43" s="37"/>
      <c r="AB43"/>
      <c r="AC43"/>
      <c r="AD43"/>
      <c r="AE43"/>
      <c r="AF43"/>
      <c r="AG43"/>
      <c r="AH43"/>
      <c r="AI43"/>
      <c r="AJ43"/>
      <c r="AK43"/>
      <c r="AL43"/>
      <c r="AM43"/>
      <c r="AN43"/>
    </row>
    <row r="44" spans="1:40" ht="26.1" customHeight="1" x14ac:dyDescent="0.15">
      <c r="A44" s="105" t="s">
        <v>122</v>
      </c>
      <c r="B44" s="63"/>
      <c r="C44" s="69">
        <f t="shared" si="7"/>
        <v>41192</v>
      </c>
      <c r="D44" s="51"/>
      <c r="E44" s="65"/>
      <c r="F44" s="65"/>
      <c r="G44" s="66"/>
      <c r="H44" s="66"/>
      <c r="I44" s="66"/>
      <c r="J44" s="66"/>
      <c r="K44" s="66"/>
      <c r="L44" s="66"/>
      <c r="M44" s="66"/>
      <c r="N44" s="66"/>
      <c r="O44" s="66"/>
      <c r="P44" s="66"/>
      <c r="Q44" s="66"/>
      <c r="R44" s="66"/>
      <c r="S44" s="67">
        <f t="shared" si="6"/>
        <v>0</v>
      </c>
      <c r="T44" s="102"/>
      <c r="U44" s="101"/>
      <c r="V44" s="108"/>
    </row>
    <row r="45" spans="1:40" ht="26.1" customHeight="1" x14ac:dyDescent="0.15">
      <c r="A45" s="105" t="s">
        <v>123</v>
      </c>
      <c r="B45" s="64"/>
      <c r="C45" s="69">
        <f t="shared" si="7"/>
        <v>41192</v>
      </c>
      <c r="D45" s="51"/>
      <c r="E45" s="65"/>
      <c r="F45" s="65"/>
      <c r="G45" s="66"/>
      <c r="H45" s="66"/>
      <c r="I45" s="66"/>
      <c r="J45" s="66"/>
      <c r="K45" s="66"/>
      <c r="L45" s="66"/>
      <c r="M45" s="66"/>
      <c r="N45" s="66"/>
      <c r="O45" s="66"/>
      <c r="P45" s="66"/>
      <c r="Q45" s="66"/>
      <c r="R45" s="66"/>
      <c r="S45" s="67">
        <f t="shared" si="6"/>
        <v>0</v>
      </c>
      <c r="T45" s="102"/>
      <c r="U45" s="101"/>
      <c r="V45" s="108"/>
    </row>
    <row r="46" spans="1:40" ht="26.1" customHeight="1" x14ac:dyDescent="0.15">
      <c r="A46" s="105" t="s">
        <v>124</v>
      </c>
      <c r="B46" s="64"/>
      <c r="C46" s="69">
        <f t="shared" si="7"/>
        <v>41192</v>
      </c>
      <c r="D46" s="51"/>
      <c r="E46" s="65"/>
      <c r="F46" s="65"/>
      <c r="G46" s="66"/>
      <c r="H46" s="66"/>
      <c r="I46" s="66"/>
      <c r="J46" s="66"/>
      <c r="K46" s="66"/>
      <c r="L46" s="66"/>
      <c r="M46" s="66"/>
      <c r="N46" s="66"/>
      <c r="O46" s="66"/>
      <c r="P46" s="66"/>
      <c r="Q46" s="66"/>
      <c r="R46" s="66"/>
      <c r="S46" s="67">
        <f t="shared" si="6"/>
        <v>0</v>
      </c>
      <c r="T46" s="102"/>
      <c r="U46" s="101"/>
      <c r="V46" s="108"/>
    </row>
    <row r="47" spans="1:40" ht="26.1" customHeight="1" x14ac:dyDescent="0.15">
      <c r="A47" s="105" t="s">
        <v>125</v>
      </c>
      <c r="B47" s="64"/>
      <c r="C47" s="69">
        <f t="shared" si="7"/>
        <v>41192</v>
      </c>
      <c r="D47" s="51"/>
      <c r="E47" s="65"/>
      <c r="F47" s="65"/>
      <c r="G47" s="66"/>
      <c r="H47" s="66"/>
      <c r="I47" s="66"/>
      <c r="J47" s="66"/>
      <c r="K47" s="66"/>
      <c r="L47" s="66"/>
      <c r="M47" s="66"/>
      <c r="N47" s="66"/>
      <c r="O47" s="66"/>
      <c r="P47" s="66"/>
      <c r="Q47" s="66"/>
      <c r="R47" s="66"/>
      <c r="S47" s="67">
        <f t="shared" si="6"/>
        <v>0</v>
      </c>
      <c r="T47" s="102"/>
      <c r="U47" s="101"/>
      <c r="V47" s="108"/>
    </row>
    <row r="48" spans="1:40" ht="26.1" customHeight="1" x14ac:dyDescent="0.15">
      <c r="A48" s="105" t="s">
        <v>126</v>
      </c>
      <c r="B48" s="64"/>
      <c r="C48" s="69">
        <f t="shared" si="7"/>
        <v>41192</v>
      </c>
      <c r="D48" s="51"/>
      <c r="E48" s="65"/>
      <c r="F48" s="65"/>
      <c r="G48" s="66"/>
      <c r="H48" s="66"/>
      <c r="I48" s="66"/>
      <c r="J48" s="66"/>
      <c r="K48" s="66"/>
      <c r="L48" s="66"/>
      <c r="M48" s="66"/>
      <c r="N48" s="66"/>
      <c r="O48" s="66"/>
      <c r="P48" s="66"/>
      <c r="Q48" s="66"/>
      <c r="R48" s="66"/>
      <c r="S48" s="67">
        <f t="shared" si="6"/>
        <v>0</v>
      </c>
      <c r="T48" s="102"/>
      <c r="U48" s="101"/>
      <c r="V48" s="108"/>
    </row>
    <row r="49" spans="1:22" ht="26.1" customHeight="1" x14ac:dyDescent="0.15">
      <c r="A49" s="105" t="s">
        <v>127</v>
      </c>
      <c r="B49" s="63"/>
      <c r="C49" s="69">
        <f t="shared" si="7"/>
        <v>41192</v>
      </c>
      <c r="D49" s="51"/>
      <c r="E49" s="65"/>
      <c r="F49" s="65"/>
      <c r="G49" s="66"/>
      <c r="H49" s="66"/>
      <c r="I49" s="66"/>
      <c r="J49" s="66"/>
      <c r="K49" s="66"/>
      <c r="L49" s="66"/>
      <c r="M49" s="66"/>
      <c r="N49" s="66"/>
      <c r="O49" s="66"/>
      <c r="P49" s="66"/>
      <c r="Q49" s="66"/>
      <c r="R49" s="66"/>
      <c r="S49" s="67">
        <f t="shared" si="6"/>
        <v>0</v>
      </c>
      <c r="T49" s="102"/>
      <c r="U49" s="101"/>
      <c r="V49" s="108"/>
    </row>
    <row r="50" spans="1:22" ht="26.1" customHeight="1" x14ac:dyDescent="0.15">
      <c r="A50" s="105" t="s">
        <v>128</v>
      </c>
      <c r="B50" s="63"/>
      <c r="C50" s="69">
        <f t="shared" si="7"/>
        <v>41192</v>
      </c>
      <c r="D50" s="51"/>
      <c r="E50" s="65"/>
      <c r="F50" s="65"/>
      <c r="G50" s="66"/>
      <c r="H50" s="66"/>
      <c r="I50" s="66"/>
      <c r="J50" s="66"/>
      <c r="K50" s="66"/>
      <c r="L50" s="66"/>
      <c r="M50" s="66"/>
      <c r="N50" s="66"/>
      <c r="O50" s="66"/>
      <c r="P50" s="66"/>
      <c r="Q50" s="66"/>
      <c r="R50" s="66"/>
      <c r="S50" s="67">
        <f t="shared" si="6"/>
        <v>0</v>
      </c>
      <c r="T50" s="102"/>
      <c r="U50" s="101"/>
      <c r="V50" s="108"/>
    </row>
    <row r="51" spans="1:22" ht="26.1" customHeight="1" x14ac:dyDescent="0.15">
      <c r="A51" s="105" t="s">
        <v>129</v>
      </c>
      <c r="B51" s="64"/>
      <c r="C51" s="69">
        <f t="shared" si="7"/>
        <v>41192</v>
      </c>
      <c r="D51" s="51"/>
      <c r="E51" s="65"/>
      <c r="F51" s="65"/>
      <c r="G51" s="66"/>
      <c r="H51" s="66"/>
      <c r="I51" s="66"/>
      <c r="J51" s="66"/>
      <c r="K51" s="66"/>
      <c r="L51" s="66"/>
      <c r="M51" s="66"/>
      <c r="N51" s="66"/>
      <c r="O51" s="66"/>
      <c r="P51" s="66"/>
      <c r="Q51" s="66"/>
      <c r="R51" s="66"/>
      <c r="S51" s="67">
        <f t="shared" si="6"/>
        <v>0</v>
      </c>
      <c r="T51" s="102"/>
      <c r="U51" s="101"/>
      <c r="V51" s="108"/>
    </row>
    <row r="52" spans="1:22" ht="26.1" customHeight="1" x14ac:dyDescent="0.15">
      <c r="A52" s="105" t="s">
        <v>130</v>
      </c>
      <c r="B52" s="64"/>
      <c r="C52" s="69">
        <f t="shared" si="7"/>
        <v>41192</v>
      </c>
      <c r="D52" s="51"/>
      <c r="E52" s="65"/>
      <c r="F52" s="65"/>
      <c r="G52" s="66"/>
      <c r="H52" s="66"/>
      <c r="I52" s="66"/>
      <c r="J52" s="66"/>
      <c r="K52" s="66"/>
      <c r="L52" s="66"/>
      <c r="M52" s="66"/>
      <c r="N52" s="66"/>
      <c r="O52" s="66"/>
      <c r="P52" s="66"/>
      <c r="Q52" s="66"/>
      <c r="R52" s="66"/>
      <c r="S52" s="67">
        <f t="shared" si="6"/>
        <v>0</v>
      </c>
      <c r="T52" s="102"/>
      <c r="U52" s="101"/>
      <c r="V52" s="108"/>
    </row>
    <row r="53" spans="1:22" ht="26.1" customHeight="1" x14ac:dyDescent="0.15">
      <c r="A53" s="105" t="s">
        <v>131</v>
      </c>
      <c r="B53" s="63"/>
      <c r="C53" s="69">
        <f t="shared" si="7"/>
        <v>41192</v>
      </c>
      <c r="D53" s="51"/>
      <c r="E53" s="65"/>
      <c r="F53" s="65"/>
      <c r="G53" s="66"/>
      <c r="H53" s="66"/>
      <c r="I53" s="68"/>
      <c r="J53" s="68"/>
      <c r="K53" s="66"/>
      <c r="L53" s="66"/>
      <c r="M53" s="66"/>
      <c r="N53" s="66"/>
      <c r="O53" s="66"/>
      <c r="P53" s="66"/>
      <c r="Q53" s="66"/>
      <c r="R53" s="66"/>
      <c r="S53" s="67">
        <f t="shared" ref="S53:S71" si="8">SUM(G53:R53)</f>
        <v>0</v>
      </c>
      <c r="T53" s="102"/>
      <c r="U53" s="101"/>
      <c r="V53" s="108"/>
    </row>
    <row r="54" spans="1:22" ht="26.1" customHeight="1" x14ac:dyDescent="0.15">
      <c r="A54" s="105" t="s">
        <v>132</v>
      </c>
      <c r="B54" s="64"/>
      <c r="C54" s="69">
        <f t="shared" si="7"/>
        <v>41192</v>
      </c>
      <c r="D54" s="51"/>
      <c r="E54" s="65"/>
      <c r="F54" s="65"/>
      <c r="G54" s="66"/>
      <c r="H54" s="66"/>
      <c r="I54" s="68"/>
      <c r="J54" s="66"/>
      <c r="K54" s="66"/>
      <c r="L54" s="66"/>
      <c r="M54" s="66"/>
      <c r="N54" s="66"/>
      <c r="O54" s="66"/>
      <c r="P54" s="66"/>
      <c r="Q54" s="66"/>
      <c r="R54" s="66"/>
      <c r="S54" s="67">
        <f t="shared" si="8"/>
        <v>0</v>
      </c>
      <c r="T54" s="102"/>
      <c r="U54" s="101"/>
      <c r="V54" s="108"/>
    </row>
    <row r="55" spans="1:22" ht="26.1" customHeight="1" x14ac:dyDescent="0.15">
      <c r="A55" s="105" t="s">
        <v>133</v>
      </c>
      <c r="B55" s="64"/>
      <c r="C55" s="69">
        <f t="shared" si="7"/>
        <v>41192</v>
      </c>
      <c r="D55" s="51"/>
      <c r="E55" s="65"/>
      <c r="F55" s="65"/>
      <c r="G55" s="66"/>
      <c r="H55" s="66"/>
      <c r="I55" s="68"/>
      <c r="J55" s="68"/>
      <c r="K55" s="68"/>
      <c r="L55" s="66"/>
      <c r="M55" s="66"/>
      <c r="N55" s="66"/>
      <c r="O55" s="66"/>
      <c r="P55" s="66"/>
      <c r="Q55" s="66"/>
      <c r="R55" s="66"/>
      <c r="S55" s="67">
        <f t="shared" si="8"/>
        <v>0</v>
      </c>
      <c r="T55" s="102"/>
      <c r="U55" s="101"/>
      <c r="V55" s="108"/>
    </row>
    <row r="56" spans="1:22" ht="26.1" customHeight="1" x14ac:dyDescent="0.15">
      <c r="A56" s="105" t="s">
        <v>134</v>
      </c>
      <c r="B56" s="64"/>
      <c r="C56" s="69">
        <f t="shared" si="7"/>
        <v>41192</v>
      </c>
      <c r="D56" s="51"/>
      <c r="E56" s="65"/>
      <c r="F56" s="65"/>
      <c r="G56" s="66"/>
      <c r="H56" s="66"/>
      <c r="I56" s="68"/>
      <c r="J56" s="66"/>
      <c r="K56" s="66"/>
      <c r="L56" s="66"/>
      <c r="M56" s="66"/>
      <c r="N56" s="66"/>
      <c r="O56" s="66"/>
      <c r="P56" s="66"/>
      <c r="Q56" s="66"/>
      <c r="R56" s="66"/>
      <c r="S56" s="67">
        <f t="shared" si="8"/>
        <v>0</v>
      </c>
      <c r="T56" s="102"/>
      <c r="U56" s="101"/>
      <c r="V56" s="108"/>
    </row>
    <row r="57" spans="1:22" ht="26.1" customHeight="1" x14ac:dyDescent="0.15">
      <c r="A57" s="105" t="s">
        <v>135</v>
      </c>
      <c r="B57" s="64"/>
      <c r="C57" s="69">
        <f t="shared" si="7"/>
        <v>41192</v>
      </c>
      <c r="D57" s="51"/>
      <c r="E57" s="65"/>
      <c r="F57" s="65"/>
      <c r="G57" s="66"/>
      <c r="H57" s="66"/>
      <c r="I57" s="68"/>
      <c r="J57" s="68"/>
      <c r="K57" s="68"/>
      <c r="L57" s="66"/>
      <c r="M57" s="66"/>
      <c r="N57" s="66"/>
      <c r="O57" s="66"/>
      <c r="P57" s="66"/>
      <c r="Q57" s="66"/>
      <c r="R57" s="66"/>
      <c r="S57" s="67">
        <f t="shared" si="8"/>
        <v>0</v>
      </c>
      <c r="T57" s="102"/>
      <c r="U57" s="101"/>
      <c r="V57" s="108"/>
    </row>
    <row r="58" spans="1:22" ht="26.1" customHeight="1" x14ac:dyDescent="0.15">
      <c r="A58" s="105" t="s">
        <v>136</v>
      </c>
      <c r="B58" s="64"/>
      <c r="C58" s="69">
        <f t="shared" si="7"/>
        <v>41192</v>
      </c>
      <c r="D58" s="51"/>
      <c r="E58" s="65"/>
      <c r="F58" s="65"/>
      <c r="G58" s="66"/>
      <c r="H58" s="66"/>
      <c r="I58" s="68"/>
      <c r="J58" s="68"/>
      <c r="K58" s="66"/>
      <c r="L58" s="66"/>
      <c r="M58" s="66"/>
      <c r="N58" s="66"/>
      <c r="O58" s="66"/>
      <c r="P58" s="66"/>
      <c r="Q58" s="66"/>
      <c r="R58" s="66"/>
      <c r="S58" s="67">
        <f t="shared" si="8"/>
        <v>0</v>
      </c>
      <c r="T58" s="102"/>
      <c r="U58" s="101"/>
      <c r="V58" s="108"/>
    </row>
    <row r="59" spans="1:22" ht="26.1" customHeight="1" x14ac:dyDescent="0.15">
      <c r="A59" s="105" t="s">
        <v>137</v>
      </c>
      <c r="B59" s="64"/>
      <c r="C59" s="69">
        <f t="shared" si="7"/>
        <v>41192</v>
      </c>
      <c r="D59" s="51"/>
      <c r="E59" s="65"/>
      <c r="F59" s="65"/>
      <c r="G59" s="66"/>
      <c r="H59" s="66"/>
      <c r="I59" s="66"/>
      <c r="J59" s="66"/>
      <c r="K59" s="66"/>
      <c r="L59" s="66"/>
      <c r="M59" s="66"/>
      <c r="N59" s="66"/>
      <c r="O59" s="66"/>
      <c r="P59" s="66"/>
      <c r="Q59" s="66"/>
      <c r="R59" s="66"/>
      <c r="S59" s="67">
        <f t="shared" si="8"/>
        <v>0</v>
      </c>
      <c r="T59" s="102"/>
      <c r="U59" s="101"/>
      <c r="V59" s="108"/>
    </row>
    <row r="60" spans="1:22" ht="26.1" customHeight="1" x14ac:dyDescent="0.15">
      <c r="A60" s="105" t="s">
        <v>138</v>
      </c>
      <c r="B60" s="64"/>
      <c r="C60" s="69">
        <f t="shared" si="7"/>
        <v>41192</v>
      </c>
      <c r="D60" s="51"/>
      <c r="E60" s="65"/>
      <c r="F60" s="65"/>
      <c r="G60" s="66"/>
      <c r="H60" s="66"/>
      <c r="I60" s="66"/>
      <c r="J60" s="66"/>
      <c r="K60" s="66"/>
      <c r="L60" s="66"/>
      <c r="M60" s="66"/>
      <c r="N60" s="66"/>
      <c r="O60" s="66"/>
      <c r="P60" s="66"/>
      <c r="Q60" s="66"/>
      <c r="R60" s="66"/>
      <c r="S60" s="67">
        <f t="shared" si="8"/>
        <v>0</v>
      </c>
      <c r="T60" s="102"/>
      <c r="U60" s="101"/>
      <c r="V60" s="108"/>
    </row>
    <row r="61" spans="1:22" ht="26.1" customHeight="1" x14ac:dyDescent="0.15">
      <c r="A61" s="105" t="s">
        <v>139</v>
      </c>
      <c r="B61" s="64"/>
      <c r="C61" s="69">
        <f t="shared" si="7"/>
        <v>41192</v>
      </c>
      <c r="D61" s="51"/>
      <c r="E61" s="65"/>
      <c r="F61" s="65"/>
      <c r="G61" s="66"/>
      <c r="H61" s="66"/>
      <c r="I61" s="68"/>
      <c r="J61" s="68"/>
      <c r="K61" s="66"/>
      <c r="L61" s="66"/>
      <c r="M61" s="66"/>
      <c r="N61" s="66"/>
      <c r="O61" s="66"/>
      <c r="P61" s="66"/>
      <c r="Q61" s="66"/>
      <c r="R61" s="66"/>
      <c r="S61" s="67">
        <f t="shared" si="8"/>
        <v>0</v>
      </c>
      <c r="T61" s="102"/>
      <c r="U61" s="101"/>
      <c r="V61" s="108"/>
    </row>
    <row r="62" spans="1:22" ht="26.1" customHeight="1" x14ac:dyDescent="0.15">
      <c r="A62" s="105" t="s">
        <v>140</v>
      </c>
      <c r="B62" s="64"/>
      <c r="C62" s="69">
        <f t="shared" si="7"/>
        <v>41192</v>
      </c>
      <c r="D62" s="51"/>
      <c r="E62" s="65"/>
      <c r="F62" s="65"/>
      <c r="G62" s="66"/>
      <c r="H62" s="66"/>
      <c r="I62" s="66"/>
      <c r="J62" s="66"/>
      <c r="K62" s="66"/>
      <c r="L62" s="66"/>
      <c r="M62" s="66"/>
      <c r="N62" s="66"/>
      <c r="O62" s="66"/>
      <c r="P62" s="66"/>
      <c r="Q62" s="66"/>
      <c r="R62" s="66"/>
      <c r="S62" s="67">
        <f t="shared" si="8"/>
        <v>0</v>
      </c>
      <c r="T62" s="102"/>
      <c r="U62" s="101"/>
      <c r="V62" s="108"/>
    </row>
    <row r="63" spans="1:22" ht="26.1" customHeight="1" x14ac:dyDescent="0.15">
      <c r="A63" s="105" t="s">
        <v>141</v>
      </c>
      <c r="B63" s="64"/>
      <c r="C63" s="69">
        <f t="shared" si="7"/>
        <v>41192</v>
      </c>
      <c r="D63" s="51"/>
      <c r="E63" s="65"/>
      <c r="F63" s="65"/>
      <c r="G63" s="66"/>
      <c r="H63" s="66"/>
      <c r="I63" s="68"/>
      <c r="J63" s="68"/>
      <c r="K63" s="66"/>
      <c r="L63" s="66"/>
      <c r="M63" s="66"/>
      <c r="N63" s="66"/>
      <c r="O63" s="66"/>
      <c r="P63" s="66"/>
      <c r="Q63" s="66"/>
      <c r="R63" s="66"/>
      <c r="S63" s="67">
        <f t="shared" si="8"/>
        <v>0</v>
      </c>
      <c r="T63" s="102"/>
      <c r="U63" s="101"/>
      <c r="V63" s="108"/>
    </row>
    <row r="64" spans="1:22" ht="26.1" customHeight="1" x14ac:dyDescent="0.15">
      <c r="A64" s="105" t="s">
        <v>142</v>
      </c>
      <c r="B64" s="64"/>
      <c r="C64" s="69">
        <f t="shared" si="7"/>
        <v>41192</v>
      </c>
      <c r="D64" s="51"/>
      <c r="E64" s="65"/>
      <c r="F64" s="65"/>
      <c r="G64" s="66"/>
      <c r="H64" s="66"/>
      <c r="I64" s="68"/>
      <c r="J64" s="68"/>
      <c r="K64" s="66"/>
      <c r="L64" s="66"/>
      <c r="M64" s="66"/>
      <c r="N64" s="66"/>
      <c r="O64" s="66"/>
      <c r="P64" s="66"/>
      <c r="Q64" s="66"/>
      <c r="R64" s="66"/>
      <c r="S64" s="67">
        <f t="shared" si="8"/>
        <v>0</v>
      </c>
      <c r="T64" s="102"/>
      <c r="U64" s="101"/>
      <c r="V64" s="108"/>
    </row>
    <row r="65" spans="1:22" ht="26.1" customHeight="1" x14ac:dyDescent="0.15">
      <c r="A65" s="105" t="s">
        <v>143</v>
      </c>
      <c r="B65" s="64"/>
      <c r="C65" s="69">
        <f t="shared" si="7"/>
        <v>41192</v>
      </c>
      <c r="D65" s="51"/>
      <c r="E65" s="65"/>
      <c r="F65" s="65"/>
      <c r="G65" s="66"/>
      <c r="H65" s="66"/>
      <c r="I65" s="68"/>
      <c r="J65" s="68"/>
      <c r="K65" s="66"/>
      <c r="L65" s="66"/>
      <c r="M65" s="66"/>
      <c r="N65" s="66"/>
      <c r="O65" s="66"/>
      <c r="P65" s="66"/>
      <c r="Q65" s="66"/>
      <c r="R65" s="66"/>
      <c r="S65" s="67">
        <f t="shared" si="8"/>
        <v>0</v>
      </c>
      <c r="T65" s="102"/>
      <c r="U65" s="101"/>
      <c r="V65" s="108"/>
    </row>
    <row r="66" spans="1:22" ht="26.1" customHeight="1" x14ac:dyDescent="0.15">
      <c r="A66" s="105" t="s">
        <v>144</v>
      </c>
      <c r="B66" s="64"/>
      <c r="C66" s="69">
        <f t="shared" si="7"/>
        <v>41192</v>
      </c>
      <c r="D66" s="51"/>
      <c r="E66" s="65"/>
      <c r="F66" s="65"/>
      <c r="G66" s="66"/>
      <c r="H66" s="66"/>
      <c r="I66" s="68"/>
      <c r="J66" s="68"/>
      <c r="K66" s="66"/>
      <c r="L66" s="66"/>
      <c r="M66" s="66"/>
      <c r="N66" s="66"/>
      <c r="O66" s="66"/>
      <c r="P66" s="66"/>
      <c r="Q66" s="66"/>
      <c r="R66" s="66"/>
      <c r="S66" s="67">
        <f t="shared" si="8"/>
        <v>0</v>
      </c>
      <c r="T66" s="102"/>
      <c r="U66" s="101"/>
      <c r="V66" s="108"/>
    </row>
    <row r="67" spans="1:22" ht="26.1" customHeight="1" x14ac:dyDescent="0.15">
      <c r="A67" s="105" t="s">
        <v>145</v>
      </c>
      <c r="B67" s="64"/>
      <c r="C67" s="69">
        <f t="shared" si="7"/>
        <v>41192</v>
      </c>
      <c r="D67" s="51"/>
      <c r="E67" s="65"/>
      <c r="F67" s="65"/>
      <c r="G67" s="66"/>
      <c r="H67" s="66"/>
      <c r="I67" s="68"/>
      <c r="J67" s="68"/>
      <c r="K67" s="66"/>
      <c r="L67" s="66"/>
      <c r="M67" s="66"/>
      <c r="N67" s="66"/>
      <c r="O67" s="66"/>
      <c r="P67" s="66"/>
      <c r="Q67" s="66"/>
      <c r="R67" s="66"/>
      <c r="S67" s="67">
        <f t="shared" si="8"/>
        <v>0</v>
      </c>
      <c r="T67" s="102"/>
      <c r="U67" s="101"/>
      <c r="V67" s="108"/>
    </row>
    <row r="68" spans="1:22" ht="26.1" customHeight="1" x14ac:dyDescent="0.15">
      <c r="A68" s="105" t="s">
        <v>146</v>
      </c>
      <c r="B68" s="64"/>
      <c r="C68" s="69">
        <f t="shared" si="7"/>
        <v>41192</v>
      </c>
      <c r="D68" s="51"/>
      <c r="E68" s="65"/>
      <c r="F68" s="65"/>
      <c r="G68" s="66"/>
      <c r="H68" s="66"/>
      <c r="I68" s="68"/>
      <c r="J68" s="68"/>
      <c r="K68" s="66"/>
      <c r="L68" s="66"/>
      <c r="M68" s="66"/>
      <c r="N68" s="66"/>
      <c r="O68" s="66"/>
      <c r="P68" s="66"/>
      <c r="Q68" s="66"/>
      <c r="R68" s="66"/>
      <c r="S68" s="67">
        <f t="shared" si="8"/>
        <v>0</v>
      </c>
      <c r="T68" s="102"/>
      <c r="U68" s="101"/>
      <c r="V68" s="108"/>
    </row>
    <row r="69" spans="1:22" ht="26.1" customHeight="1" x14ac:dyDescent="0.15">
      <c r="A69" s="105" t="s">
        <v>147</v>
      </c>
      <c r="B69" s="64"/>
      <c r="C69" s="69">
        <f t="shared" si="7"/>
        <v>41192</v>
      </c>
      <c r="D69" s="51"/>
      <c r="E69" s="65"/>
      <c r="F69" s="65"/>
      <c r="G69" s="66"/>
      <c r="H69" s="66"/>
      <c r="I69" s="68"/>
      <c r="J69" s="68"/>
      <c r="K69" s="66"/>
      <c r="L69" s="66"/>
      <c r="M69" s="66"/>
      <c r="N69" s="66"/>
      <c r="O69" s="66"/>
      <c r="P69" s="66"/>
      <c r="Q69" s="66"/>
      <c r="R69" s="66"/>
      <c r="S69" s="67">
        <f t="shared" si="8"/>
        <v>0</v>
      </c>
      <c r="T69" s="102"/>
      <c r="U69" s="101"/>
      <c r="V69" s="108"/>
    </row>
    <row r="70" spans="1:22" ht="26.1" customHeight="1" x14ac:dyDescent="0.15">
      <c r="A70" s="105" t="s">
        <v>148</v>
      </c>
      <c r="B70" s="64"/>
      <c r="C70" s="69">
        <f t="shared" si="7"/>
        <v>41192</v>
      </c>
      <c r="D70" s="51"/>
      <c r="E70" s="65"/>
      <c r="F70" s="65"/>
      <c r="G70" s="66"/>
      <c r="H70" s="66"/>
      <c r="I70" s="68"/>
      <c r="J70" s="68"/>
      <c r="K70" s="66"/>
      <c r="L70" s="66"/>
      <c r="M70" s="66"/>
      <c r="N70" s="66"/>
      <c r="O70" s="66"/>
      <c r="P70" s="66"/>
      <c r="Q70" s="66"/>
      <c r="R70" s="66"/>
      <c r="S70" s="67">
        <f t="shared" si="8"/>
        <v>0</v>
      </c>
      <c r="T70" s="102"/>
      <c r="U70" s="101"/>
      <c r="V70" s="108"/>
    </row>
    <row r="71" spans="1:22" ht="26.1" customHeight="1" x14ac:dyDescent="0.15">
      <c r="A71" s="105" t="s">
        <v>149</v>
      </c>
      <c r="B71" s="64"/>
      <c r="C71" s="69">
        <f t="shared" si="7"/>
        <v>41192</v>
      </c>
      <c r="D71" s="51"/>
      <c r="E71" s="65"/>
      <c r="F71" s="65"/>
      <c r="G71" s="66"/>
      <c r="H71" s="66"/>
      <c r="I71" s="68"/>
      <c r="J71" s="66"/>
      <c r="K71" s="66"/>
      <c r="L71" s="66"/>
      <c r="M71" s="66"/>
      <c r="N71" s="66"/>
      <c r="O71" s="66"/>
      <c r="P71" s="66"/>
      <c r="Q71" s="66"/>
      <c r="R71" s="66"/>
      <c r="S71" s="67">
        <f t="shared" si="8"/>
        <v>0</v>
      </c>
      <c r="T71" s="102"/>
      <c r="U71" s="101"/>
      <c r="V71" s="108"/>
    </row>
    <row r="72" spans="1:22" x14ac:dyDescent="0.15">
      <c r="A72"/>
      <c r="B72"/>
      <c r="C72"/>
      <c r="D72"/>
      <c r="E72"/>
      <c r="F72"/>
      <c r="G72"/>
      <c r="H72"/>
      <c r="I72"/>
      <c r="J72"/>
      <c r="K72"/>
      <c r="L72"/>
      <c r="M72"/>
      <c r="N72"/>
      <c r="O72"/>
      <c r="P72"/>
      <c r="Q72"/>
      <c r="R72"/>
      <c r="S72"/>
      <c r="T72"/>
      <c r="U72"/>
      <c r="V72"/>
    </row>
    <row r="73" spans="1:22" ht="14.25" x14ac:dyDescent="0.15">
      <c r="A73" s="58"/>
      <c r="B73" s="59"/>
      <c r="C73" s="59"/>
      <c r="D73" s="59"/>
      <c r="E73" s="60"/>
      <c r="F73" s="61" t="s">
        <v>32</v>
      </c>
      <c r="G73" s="31">
        <f t="shared" ref="G73:R73" si="9">SUMIF($B$22:$B$71,"C 白地 （アイデア・決意表明）",G22:G71)</f>
        <v>0</v>
      </c>
      <c r="H73" s="31">
        <f t="shared" si="9"/>
        <v>0</v>
      </c>
      <c r="I73" s="31">
        <f t="shared" si="9"/>
        <v>0</v>
      </c>
      <c r="J73" s="31">
        <f t="shared" si="9"/>
        <v>0</v>
      </c>
      <c r="K73" s="31">
        <f t="shared" si="9"/>
        <v>0</v>
      </c>
      <c r="L73" s="31">
        <f t="shared" si="9"/>
        <v>0</v>
      </c>
      <c r="M73" s="31">
        <f t="shared" si="9"/>
        <v>0</v>
      </c>
      <c r="N73" s="31">
        <f t="shared" si="9"/>
        <v>0</v>
      </c>
      <c r="O73" s="31">
        <f t="shared" si="9"/>
        <v>0</v>
      </c>
      <c r="P73" s="31">
        <f t="shared" si="9"/>
        <v>0</v>
      </c>
      <c r="Q73" s="31">
        <f t="shared" si="9"/>
        <v>0</v>
      </c>
      <c r="R73" s="31">
        <f t="shared" si="9"/>
        <v>0</v>
      </c>
      <c r="S73" s="44">
        <f>SUM(G73:R73)</f>
        <v>0</v>
      </c>
      <c r="T73" s="62"/>
      <c r="U73" s="62"/>
      <c r="V73" s="62"/>
    </row>
    <row r="74" spans="1:22" ht="14.25" x14ac:dyDescent="0.15">
      <c r="A74" s="25"/>
      <c r="B74" s="9"/>
      <c r="C74" s="9"/>
      <c r="D74" s="9"/>
      <c r="E74" s="30"/>
      <c r="F74" s="45" t="s">
        <v>33</v>
      </c>
      <c r="G74" s="31">
        <f t="shared" ref="G74:R74" si="10">SUMIF($B$22:$B$71,"B 仕掛り （具体化・検討中）",G22:G71)</f>
        <v>0</v>
      </c>
      <c r="H74" s="31">
        <f t="shared" si="10"/>
        <v>0</v>
      </c>
      <c r="I74" s="31">
        <f t="shared" si="10"/>
        <v>0</v>
      </c>
      <c r="J74" s="31">
        <f t="shared" si="10"/>
        <v>0</v>
      </c>
      <c r="K74" s="31">
        <f t="shared" si="10"/>
        <v>0</v>
      </c>
      <c r="L74" s="31">
        <f t="shared" si="10"/>
        <v>0</v>
      </c>
      <c r="M74" s="31">
        <f t="shared" si="10"/>
        <v>0</v>
      </c>
      <c r="N74" s="31">
        <f t="shared" si="10"/>
        <v>0</v>
      </c>
      <c r="O74" s="31">
        <f t="shared" si="10"/>
        <v>0</v>
      </c>
      <c r="P74" s="31">
        <f t="shared" si="10"/>
        <v>0</v>
      </c>
      <c r="Q74" s="31">
        <f t="shared" si="10"/>
        <v>0</v>
      </c>
      <c r="R74" s="31">
        <f t="shared" si="10"/>
        <v>0</v>
      </c>
      <c r="S74" s="44">
        <f>SUM(G74:R74)</f>
        <v>0</v>
      </c>
      <c r="T74" s="3"/>
      <c r="U74" s="3"/>
      <c r="V74" s="3"/>
    </row>
    <row r="75" spans="1:22" ht="14.25" x14ac:dyDescent="0.15">
      <c r="A75" s="25"/>
      <c r="B75" s="9"/>
      <c r="C75" s="9"/>
      <c r="D75" s="9"/>
      <c r="E75" s="30"/>
      <c r="F75" s="32" t="s">
        <v>34</v>
      </c>
      <c r="G75" s="33">
        <f t="shared" ref="G75:R75" si="11">SUMIF($B$22:$B$71,"A 見込み （予測・決定）",G22:G71)</f>
        <v>0</v>
      </c>
      <c r="H75" s="33">
        <f t="shared" si="11"/>
        <v>0</v>
      </c>
      <c r="I75" s="33">
        <f t="shared" si="11"/>
        <v>0</v>
      </c>
      <c r="J75" s="33">
        <f t="shared" si="11"/>
        <v>0</v>
      </c>
      <c r="K75" s="33">
        <f t="shared" si="11"/>
        <v>0</v>
      </c>
      <c r="L75" s="33">
        <f t="shared" si="11"/>
        <v>0</v>
      </c>
      <c r="M75" s="33">
        <f t="shared" si="11"/>
        <v>0</v>
      </c>
      <c r="N75" s="33">
        <f t="shared" si="11"/>
        <v>0</v>
      </c>
      <c r="O75" s="33">
        <f t="shared" si="11"/>
        <v>0</v>
      </c>
      <c r="P75" s="33">
        <f t="shared" si="11"/>
        <v>0</v>
      </c>
      <c r="Q75" s="33">
        <f t="shared" si="11"/>
        <v>0</v>
      </c>
      <c r="R75" s="33">
        <f t="shared" si="11"/>
        <v>0</v>
      </c>
      <c r="S75" s="44">
        <f>SUM(G75:R75)</f>
        <v>0</v>
      </c>
      <c r="T75" s="3"/>
      <c r="U75" s="3"/>
      <c r="V75" s="3"/>
    </row>
    <row r="76" spans="1:22" ht="14.25" x14ac:dyDescent="0.15">
      <c r="A76" s="26"/>
      <c r="B76" s="9"/>
      <c r="C76" s="9"/>
      <c r="D76" s="9"/>
      <c r="E76" s="30"/>
      <c r="F76" s="46" t="s">
        <v>11</v>
      </c>
      <c r="G76" s="98">
        <f t="shared" ref="G76:R76" si="12">SUM(G$73:G$75)</f>
        <v>0</v>
      </c>
      <c r="H76" s="98">
        <f t="shared" si="12"/>
        <v>0</v>
      </c>
      <c r="I76" s="98">
        <f t="shared" si="12"/>
        <v>0</v>
      </c>
      <c r="J76" s="98">
        <f t="shared" si="12"/>
        <v>0</v>
      </c>
      <c r="K76" s="98">
        <f t="shared" si="12"/>
        <v>0</v>
      </c>
      <c r="L76" s="98">
        <f t="shared" si="12"/>
        <v>0</v>
      </c>
      <c r="M76" s="98">
        <f t="shared" si="12"/>
        <v>0</v>
      </c>
      <c r="N76" s="98">
        <f t="shared" si="12"/>
        <v>0</v>
      </c>
      <c r="O76" s="98">
        <f t="shared" si="12"/>
        <v>0</v>
      </c>
      <c r="P76" s="98">
        <f t="shared" si="12"/>
        <v>0</v>
      </c>
      <c r="Q76" s="98">
        <f t="shared" si="12"/>
        <v>0</v>
      </c>
      <c r="R76" s="98">
        <f t="shared" si="12"/>
        <v>0</v>
      </c>
      <c r="S76" s="48">
        <f>SUM(G76:R76)</f>
        <v>0</v>
      </c>
      <c r="T76" s="3"/>
      <c r="U76" s="3"/>
      <c r="V76" s="3"/>
    </row>
    <row r="77" spans="1:22" ht="15" thickBot="1" x14ac:dyDescent="0.2">
      <c r="A77" s="26"/>
      <c r="B77" s="9"/>
      <c r="C77" s="9"/>
      <c r="D77" s="9"/>
      <c r="E77" s="30"/>
      <c r="F77" s="34" t="s">
        <v>20</v>
      </c>
      <c r="G77" s="99">
        <f t="shared" ref="G77:R77" si="13">G76-G20</f>
        <v>0</v>
      </c>
      <c r="H77" s="99">
        <f t="shared" si="13"/>
        <v>0</v>
      </c>
      <c r="I77" s="99">
        <f t="shared" si="13"/>
        <v>0</v>
      </c>
      <c r="J77" s="99">
        <f t="shared" si="13"/>
        <v>0</v>
      </c>
      <c r="K77" s="99">
        <f t="shared" si="13"/>
        <v>0</v>
      </c>
      <c r="L77" s="99">
        <f t="shared" si="13"/>
        <v>0</v>
      </c>
      <c r="M77" s="99">
        <f t="shared" si="13"/>
        <v>0</v>
      </c>
      <c r="N77" s="99">
        <f t="shared" si="13"/>
        <v>0</v>
      </c>
      <c r="O77" s="99">
        <f t="shared" si="13"/>
        <v>0</v>
      </c>
      <c r="P77" s="99">
        <f t="shared" si="13"/>
        <v>0</v>
      </c>
      <c r="Q77" s="99">
        <f t="shared" si="13"/>
        <v>0</v>
      </c>
      <c r="R77" s="99">
        <f t="shared" si="13"/>
        <v>0</v>
      </c>
      <c r="S77" s="47">
        <f>SUM(G77:R77)</f>
        <v>0</v>
      </c>
      <c r="T77" s="3"/>
      <c r="U77" s="3"/>
      <c r="V77" s="3"/>
    </row>
    <row r="78" spans="1:22" x14ac:dyDescent="0.15">
      <c r="A78" s="27"/>
    </row>
    <row r="79" spans="1:22" x14ac:dyDescent="0.15">
      <c r="A79" s="27"/>
      <c r="H79" s="11" t="s">
        <v>21</v>
      </c>
    </row>
    <row r="83" spans="7:7" x14ac:dyDescent="0.15">
      <c r="G83" s="1" t="s">
        <v>223</v>
      </c>
    </row>
  </sheetData>
  <sheetProtection formatCells="0" formatColumns="0" formatRows="0" insertColumns="0" insertRows="0" insertHyperlinks="0" deleteColumns="0" deleteRows="0" sort="0" autoFilter="0" pivotTables="0"/>
  <mergeCells count="1">
    <mergeCell ref="A1:V1"/>
  </mergeCells>
  <phoneticPr fontId="2"/>
  <conditionalFormatting sqref="G77:S77">
    <cfRule type="cellIs" dxfId="40" priority="1" stopIfTrue="1" operator="lessThan">
      <formula>0</formula>
    </cfRule>
  </conditionalFormatting>
  <conditionalFormatting sqref="D73:D79">
    <cfRule type="cellIs" dxfId="39" priority="2" stopIfTrue="1" operator="equal">
      <formula>"戸建"</formula>
    </cfRule>
    <cfRule type="cellIs" dxfId="38" priority="3" stopIfTrue="1" operator="equal">
      <formula>"その他"</formula>
    </cfRule>
  </conditionalFormatting>
  <conditionalFormatting sqref="A73:A79 A22:A71">
    <cfRule type="cellIs" dxfId="37" priority="4" stopIfTrue="1" operator="equal">
      <formula>"A"</formula>
    </cfRule>
    <cfRule type="cellIs" dxfId="36" priority="5" stopIfTrue="1" operator="equal">
      <formula>"B"</formula>
    </cfRule>
    <cfRule type="cellIs" dxfId="35" priority="6" stopIfTrue="1" operator="equal">
      <formula>"C"</formula>
    </cfRule>
  </conditionalFormatting>
  <conditionalFormatting sqref="B73:C74">
    <cfRule type="cellIs" dxfId="34" priority="7" stopIfTrue="1" operator="equal">
      <formula>"決定"</formula>
    </cfRule>
    <cfRule type="cellIs" dxfId="33" priority="8" stopIfTrue="1" operator="equal">
      <formula>"仕掛り"</formula>
    </cfRule>
    <cfRule type="cellIs" dxfId="32" priority="9" stopIfTrue="1" operator="equal">
      <formula>"白地"</formula>
    </cfRule>
  </conditionalFormatting>
  <conditionalFormatting sqref="D22:D71">
    <cfRule type="cellIs" dxfId="31" priority="10" stopIfTrue="1" operator="equal">
      <formula>"新規"</formula>
    </cfRule>
    <cfRule type="cellIs" dxfId="30" priority="11" stopIfTrue="1" operator="equal">
      <formula>"既存"</formula>
    </cfRule>
    <cfRule type="cellIs" dxfId="29" priority="12" stopIfTrue="1" operator="equal">
      <formula>"休眠"</formula>
    </cfRule>
  </conditionalFormatting>
  <conditionalFormatting sqref="B22:B71">
    <cfRule type="cellIs" dxfId="28" priority="13" stopIfTrue="1" operator="equal">
      <formula>"A 見込み （予測・決定）"</formula>
    </cfRule>
    <cfRule type="cellIs" dxfId="27" priority="14" stopIfTrue="1" operator="equal">
      <formula>"B 仕掛り （具体化・検討中）"</formula>
    </cfRule>
    <cfRule type="cellIs" priority="15" stopIfTrue="1" operator="equal">
      <formula>"C 白地 （アイデア・決意表明）"</formula>
    </cfRule>
  </conditionalFormatting>
  <conditionalFormatting sqref="C22:C71">
    <cfRule type="cellIs" dxfId="26" priority="16" stopIfTrue="1" operator="lessThanOrEqual">
      <formula>0</formula>
    </cfRule>
    <cfRule type="cellIs" dxfId="25" priority="17" stopIfTrue="1" operator="between">
      <formula>1</formula>
      <formula>7</formula>
    </cfRule>
    <cfRule type="cellIs" dxfId="24" priority="18" stopIfTrue="1" operator="between">
      <formula>8</formula>
      <formula>365</formula>
    </cfRule>
  </conditionalFormatting>
  <dataValidations count="2">
    <dataValidation type="list" allowBlank="1" showInputMessage="1" showErrorMessage="1" sqref="B22:B71">
      <formula1>"A 見込み （予測・決定）,B 仕掛り （具体化・検討中）,C 白地 （アイデア・決意表明）,0 終了 （中断・消去）"</formula1>
    </dataValidation>
    <dataValidation type="list" allowBlank="1" showInputMessage="1" showErrorMessage="1" sqref="D22:D71">
      <formula1>"新規,既存,休眠"</formula1>
    </dataValidation>
  </dataValidations>
  <pageMargins left="0.59055118110236227" right="0.19685039370078741" top="0.51181102362204722" bottom="0.23622047244094491" header="0.35433070866141736" footer="0.31496062992125984"/>
  <pageSetup paperSize="8" scale="44" orientation="landscape" horizontalDpi="300" verticalDpi="300" r:id="rId1"/>
  <headerFooter alignWithMargins="0">
    <oddFooter>&amp;R&amp;"+,標準"&amp;24http://attax-sales.jp/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予材管理シート</vt:lpstr>
      <vt:lpstr>予材管理シート (フォーマット)</vt:lpstr>
      <vt:lpstr>予材管理シート!Criteria</vt:lpstr>
      <vt:lpstr>'予材管理シート (フォーマット)'!Criteria</vt:lpstr>
      <vt:lpstr>予材管理シート!Print_Area</vt:lpstr>
      <vt:lpstr>'予材管理シート (フォーマット)'!Print_Area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sumin</dc:creator>
  <cp:lastModifiedBy>山本 美緒</cp:lastModifiedBy>
  <cp:lastPrinted>2014-09-26T05:21:47Z</cp:lastPrinted>
  <dcterms:created xsi:type="dcterms:W3CDTF">2006-12-13T01:07:51Z</dcterms:created>
  <dcterms:modified xsi:type="dcterms:W3CDTF">2018-06-18T01:48:54Z</dcterms:modified>
</cp:coreProperties>
</file>